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dubowska\Desktop\moje siwz\2019\Modernizacja chodników ul. Radosna, Wesoła\Wyjaśnienia treści SIWZ z dnia 27.06.2019r\"/>
    </mc:Choice>
  </mc:AlternateContent>
  <bookViews>
    <workbookView xWindow="0" yWindow="0" windowWidth="28800" windowHeight="12435" tabRatio="757" activeTab="4"/>
  </bookViews>
  <sheets>
    <sheet name="ZZK" sheetId="27" r:id="rId1"/>
    <sheet name="ul. Paganiniego - b. drogowa" sheetId="24" r:id="rId2"/>
    <sheet name="ul. Paganiniego - b. sanitarna" sheetId="26" r:id="rId3"/>
    <sheet name="ul. Kolonia Wyżyny - b. drogowa" sheetId="30" r:id="rId4"/>
    <sheet name="ul. Kolonia Wyżyny - b. sanita" sheetId="32" r:id="rId5"/>
  </sheets>
  <definedNames>
    <definedName name="_xlnm.Print_Area" localSheetId="3">'ul. Kolonia Wyżyny - b. drogowa'!$B$1:$G$73</definedName>
    <definedName name="_xlnm.Print_Area" localSheetId="4">'ul. Kolonia Wyżyny - b. sanita'!$B$1:$G$27</definedName>
    <definedName name="_xlnm.Print_Area" localSheetId="1">'ul. Paganiniego - b. drogowa'!$B$1:$G$84</definedName>
    <definedName name="_xlnm.Print_Area" localSheetId="2">'ul. Paganiniego - b. sanitarna'!$B$1:$G$30</definedName>
    <definedName name="_xlnm.Print_Area" localSheetId="0">ZZK!$B$2:$D$16</definedName>
    <definedName name="_xlnm.Print_Titles" localSheetId="3">'ul. Kolonia Wyżyny - b. drogowa'!$2:$6</definedName>
    <definedName name="_xlnm.Print_Titles" localSheetId="4">'ul. Kolonia Wyżyny - b. sanita'!$2:$6</definedName>
    <definedName name="_xlnm.Print_Titles" localSheetId="1">'ul. Paganiniego - b. drogowa'!$2:$6</definedName>
    <definedName name="_xlnm.Print_Titles" localSheetId="2">'ul. Paganiniego - b. sanitarna'!$2:$6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5" i="24" l="1"/>
  <c r="G64" i="24"/>
  <c r="G63" i="24"/>
  <c r="G62" i="24"/>
  <c r="G15" i="32" l="1"/>
  <c r="G62" i="30"/>
  <c r="G42" i="30"/>
  <c r="G43" i="30"/>
  <c r="G44" i="30"/>
  <c r="G33" i="30"/>
  <c r="G34" i="30"/>
  <c r="G35" i="30"/>
  <c r="G36" i="30"/>
  <c r="G37" i="30"/>
  <c r="G38" i="30"/>
  <c r="G51" i="24"/>
  <c r="C11" i="27" l="1"/>
  <c r="C10" i="27"/>
  <c r="C9" i="27"/>
  <c r="C8" i="27"/>
  <c r="G8" i="30"/>
  <c r="E10" i="32" l="1"/>
  <c r="G10" i="32" s="1"/>
  <c r="E8" i="32"/>
  <c r="G8" i="32" s="1"/>
  <c r="G19" i="32"/>
  <c r="G18" i="32"/>
  <c r="G17" i="32"/>
  <c r="G16" i="32"/>
  <c r="G14" i="32"/>
  <c r="G13" i="32"/>
  <c r="G61" i="30"/>
  <c r="G60" i="30"/>
  <c r="E43" i="30"/>
  <c r="G49" i="30"/>
  <c r="E27" i="30"/>
  <c r="G32" i="30"/>
  <c r="E9" i="32" l="1"/>
  <c r="G20" i="32"/>
  <c r="G9" i="32"/>
  <c r="G11" i="32"/>
  <c r="E59" i="30"/>
  <c r="G9" i="30"/>
  <c r="E24" i="30"/>
  <c r="G24" i="30" s="1"/>
  <c r="E17" i="30"/>
  <c r="G17" i="30" s="1"/>
  <c r="G65" i="30"/>
  <c r="G66" i="30" s="1"/>
  <c r="G59" i="30"/>
  <c r="G58" i="30"/>
  <c r="G63" i="30" s="1"/>
  <c r="G55" i="30"/>
  <c r="G54" i="30"/>
  <c r="G53" i="30"/>
  <c r="G56" i="30" s="1"/>
  <c r="G50" i="30"/>
  <c r="G51" i="30" s="1"/>
  <c r="G46" i="30"/>
  <c r="G45" i="30"/>
  <c r="G41" i="30"/>
  <c r="G47" i="30" s="1"/>
  <c r="G31" i="30"/>
  <c r="G39" i="30" s="1"/>
  <c r="E28" i="30"/>
  <c r="G28" i="30" s="1"/>
  <c r="G27" i="30"/>
  <c r="G23" i="30"/>
  <c r="G19" i="30"/>
  <c r="G18" i="30"/>
  <c r="G16" i="30"/>
  <c r="G15" i="30"/>
  <c r="G14" i="30"/>
  <c r="G13" i="30"/>
  <c r="G12" i="30"/>
  <c r="G11" i="30"/>
  <c r="G10" i="30"/>
  <c r="G29" i="30" l="1"/>
  <c r="G25" i="30"/>
  <c r="G21" i="32"/>
  <c r="D11" i="27" s="1"/>
  <c r="G20" i="30"/>
  <c r="G67" i="30" l="1"/>
  <c r="D10" i="27" s="1"/>
  <c r="G21" i="30"/>
  <c r="G73" i="24" l="1"/>
  <c r="G72" i="24"/>
  <c r="G74" i="24" s="1"/>
  <c r="G55" i="24"/>
  <c r="E33" i="24"/>
  <c r="E31" i="24"/>
  <c r="E26" i="24"/>
  <c r="E27" i="24" s="1"/>
  <c r="E13" i="24"/>
  <c r="E9" i="24"/>
  <c r="G54" i="24" l="1"/>
  <c r="G56" i="24"/>
  <c r="G57" i="24"/>
  <c r="G47" i="24"/>
  <c r="G10" i="24"/>
  <c r="G11" i="24"/>
  <c r="G12" i="24"/>
  <c r="G14" i="24"/>
  <c r="G15" i="24"/>
  <c r="G16" i="24"/>
  <c r="G17" i="24"/>
  <c r="G18" i="24"/>
  <c r="G19" i="24"/>
  <c r="G20" i="26"/>
  <c r="G21" i="26"/>
  <c r="G22" i="26"/>
  <c r="G19" i="26"/>
  <c r="G18" i="26"/>
  <c r="G17" i="26"/>
  <c r="G14" i="26"/>
  <c r="G12" i="26"/>
  <c r="G9" i="26"/>
  <c r="G68" i="24"/>
  <c r="G69" i="24"/>
  <c r="G67" i="24"/>
  <c r="G70" i="24" l="1"/>
  <c r="G23" i="26"/>
  <c r="E13" i="26"/>
  <c r="G13" i="26" s="1"/>
  <c r="G15" i="26" s="1"/>
  <c r="G53" i="24" l="1"/>
  <c r="G52" i="24"/>
  <c r="G50" i="24"/>
  <c r="G58" i="24" s="1"/>
  <c r="G32" i="24"/>
  <c r="G28" i="24"/>
  <c r="E23" i="24"/>
  <c r="G23" i="24" s="1"/>
  <c r="G13" i="24"/>
  <c r="G8" i="26" l="1"/>
  <c r="G10" i="26" l="1"/>
  <c r="G24" i="26" s="1"/>
  <c r="D9" i="27" s="1"/>
  <c r="G27" i="24"/>
  <c r="G22" i="24"/>
  <c r="G24" i="24" s="1"/>
  <c r="G61" i="24"/>
  <c r="G45" i="24"/>
  <c r="G42" i="24" l="1"/>
  <c r="G38" i="24"/>
  <c r="G76" i="24" l="1"/>
  <c r="G77" i="24" s="1"/>
  <c r="G60" i="24"/>
  <c r="G46" i="24"/>
  <c r="G48" i="24" s="1"/>
  <c r="G41" i="24"/>
  <c r="G40" i="24"/>
  <c r="G39" i="24"/>
  <c r="G37" i="24"/>
  <c r="G34" i="24"/>
  <c r="G33" i="24"/>
  <c r="G31" i="24"/>
  <c r="G26" i="24"/>
  <c r="G29" i="24" s="1"/>
  <c r="G9" i="24"/>
  <c r="G8" i="24"/>
  <c r="G43" i="24" l="1"/>
  <c r="G35" i="24"/>
  <c r="G20" i="24"/>
  <c r="G78" i="24" s="1"/>
  <c r="D8" i="27" s="1"/>
  <c r="D12" i="27" s="1"/>
  <c r="D13" i="27" s="1"/>
  <c r="D14" i="27" s="1"/>
</calcChain>
</file>

<file path=xl/sharedStrings.xml><?xml version="1.0" encoding="utf-8"?>
<sst xmlns="http://schemas.openxmlformats.org/spreadsheetml/2006/main" count="347" uniqueCount="168">
  <si>
    <t>Lp.</t>
  </si>
  <si>
    <t>Opis</t>
  </si>
  <si>
    <t>Roboty pomiarowe przy liniowych robotach ziemnych</t>
  </si>
  <si>
    <t>km</t>
  </si>
  <si>
    <t>Ilość</t>
  </si>
  <si>
    <t>Razem dział: ELEMENTY ULIC</t>
  </si>
  <si>
    <t>ELEMENTY ULIC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</si>
  <si>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</si>
  <si>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</si>
  <si>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</si>
  <si>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</si>
  <si>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</si>
  <si>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</si>
  <si>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</si>
  <si>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</si>
  <si>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</si>
  <si>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</si>
  <si>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</si>
  <si>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III</t>
  </si>
  <si>
    <t>m</t>
  </si>
  <si>
    <t>ROBOTY ZIEMNE</t>
  </si>
  <si>
    <t>Wywóz materiału z wykopu samochodami samowyładowczymi na legalne składowisko wraz z kosztami utylizacji/składowania</t>
  </si>
  <si>
    <t>kpl.</t>
  </si>
  <si>
    <t>Razem dział: ROBOTY ZIEMNE</t>
  </si>
  <si>
    <t>IV</t>
  </si>
  <si>
    <t>ROBOTY PRZYGOTOWAWCZE I ROZBIÓRKOWE</t>
  </si>
  <si>
    <t>Razem dział: PRZYGOTOWAWCZE I ROZBIÓRKOWE</t>
  </si>
  <si>
    <t>Tablice wg. SIWZ</t>
  </si>
  <si>
    <t>Razem dział: Tablice wg. SIWZ</t>
  </si>
  <si>
    <t>KOSZTORYS OFERTOWY</t>
  </si>
  <si>
    <t>Wywóz materiału z rozbiórki samochodami samowyładowczymi na legalne składowisko lub składowisko GDZiZ wraz z kosztami utylizacji/składowania</t>
  </si>
  <si>
    <t>mb</t>
  </si>
  <si>
    <t>PODBUDOWY</t>
  </si>
  <si>
    <t>Razem dział: PODBUDOWY</t>
  </si>
  <si>
    <t>NAWIERZCHNIE</t>
  </si>
  <si>
    <t>Profilowanie i zagęszczanie podłoża gruntowego</t>
  </si>
  <si>
    <t>Razem dział: NAWIERZCHNIE</t>
  </si>
  <si>
    <t>ZBIORCZE ZESTAWIENIE KOSZTÓW</t>
  </si>
  <si>
    <t>Lp</t>
  </si>
  <si>
    <t xml:space="preserve">wartość </t>
  </si>
  <si>
    <t>2.</t>
  </si>
  <si>
    <t>VAT 23%</t>
  </si>
  <si>
    <t>RAZEM NETTO</t>
  </si>
  <si>
    <t>WARTOŚĆ BRUTTO</t>
  </si>
  <si>
    <t>szt</t>
  </si>
  <si>
    <t>OZNAKOWANIE</t>
  </si>
  <si>
    <t>Razem dział: OZNAKOWANIE</t>
  </si>
  <si>
    <t>1.</t>
  </si>
  <si>
    <t>Rozbiórka istniejących krawężników betonowych wraz z ławą betonową</t>
  </si>
  <si>
    <t>Rozbiórka obrzeży betonowych 8x30 i krawężników wtopionych wraz z ławą betonową</t>
  </si>
  <si>
    <t>Rozbiórka istniejącej nawierzchni z płyt ażurowych wraz z podbudową o średniej grubości 40 cm</t>
  </si>
  <si>
    <t>Rozbiórka istniejącej nawierzchni bitumicznej (jezdnia, miejsca postojowe, zjazdy) o grubości 4 cm wraz z podbudową o średniej grubości 45 cm</t>
  </si>
  <si>
    <t>Rozbiórka istniejącej nawierzchni zjazdów z kostki betonowej wraz z podbudową o średniej grubości 45 cm</t>
  </si>
  <si>
    <t>Rozbiórka istniejących nawierzchni chodników, wysepek przystankowych i przejść dla pieszych z płytek i kostek betonowych wraz z podbudową o średniej grubości 45 cm</t>
  </si>
  <si>
    <t xml:space="preserve">Zdejmowanie tablic i słupków znaków drogowych </t>
  </si>
  <si>
    <t>Rozebranie ławki</t>
  </si>
  <si>
    <t>ODHUMUSOWANIE</t>
  </si>
  <si>
    <t>Usunięcie warstwy ziemi urodzajnej o grubości 15 cm</t>
  </si>
  <si>
    <t>Wywóz ziemi na legalne składowisko wraz z kosztami utylizacji/składowania</t>
  </si>
  <si>
    <t xml:space="preserve">Wykonanie wykopów </t>
  </si>
  <si>
    <t>Wywóz materiału z wykopu na legalne składowisko wraz z kosztami utylizacji/składowania</t>
  </si>
  <si>
    <t>Formowanie nasypu z materiału dowiezionego</t>
  </si>
  <si>
    <t>Georusz trójosiowy</t>
  </si>
  <si>
    <t>Podbudowa  z kruszywa łamanego stabilizowanego mechanicznie C 90/3 0/31,5 o gr. 15 cm</t>
  </si>
  <si>
    <t>Podbudowa  z kruszywa łamanego stabilizowanego mechanicznie C 50/30 0/31,5 o gr. 25 cm</t>
  </si>
  <si>
    <t>Wykonanie warstwy ścieralnej z płytek ostrzegawczych z wypustkami koloru żółtego na podsypce cem.-piask. 1:4 gr. 3 cm</t>
  </si>
  <si>
    <t>Wykonanie warstwy ścieralnej z płytek kierunkowych z  wypustkami  koloru żółtego na podsypce cem.-piask. 1:4 gr. 3 cm</t>
  </si>
  <si>
    <t>Obrzeże betonowe 8x30 cm na podsypce cementowo-piaskowej</t>
  </si>
  <si>
    <t>Słupki wygradzające</t>
  </si>
  <si>
    <t xml:space="preserve">szt </t>
  </si>
  <si>
    <t>Oznakowanie poziome miejsc dla osób niepełnosprawnych (niebieskie) - farba chlorokauczukowa</t>
  </si>
  <si>
    <t>Słupki do znaków</t>
  </si>
  <si>
    <t>Przymocowanie tablic znaków drogowych do 0,3 m2</t>
  </si>
  <si>
    <t>Przesunięcie śmietnika</t>
  </si>
  <si>
    <t>Humusowanie warstwa o grubości 20 cm wraz z obsianiem trawą</t>
  </si>
  <si>
    <t>Ręczna pielęgnacja trawników dywanowych</t>
  </si>
  <si>
    <t>ZIELEŃ</t>
  </si>
  <si>
    <t>Razem dział: ZIELEŃ</t>
  </si>
  <si>
    <t>ROBOTY MONTAŻOWE</t>
  </si>
  <si>
    <t>Tuleja ochronna PCV o śr. zewn. 200 mm</t>
  </si>
  <si>
    <t>Studzienki ściekowe uliczne betonowe o śr.500 mm z osadnikiem bez syfonu</t>
  </si>
  <si>
    <t>Studzienki ściekowe uliczne betonowe o śr.500 mm  -montaz kręgu</t>
  </si>
  <si>
    <t>Osadzenie włazów żeliwnych o ciężarze do 60 kg w studzienkach i komorach</t>
  </si>
  <si>
    <t>Studnie rewizyjne z kręgów betonowych o śr. 1200 mm w gotowym wykopie o głębokości do 3m</t>
  </si>
  <si>
    <t>Demontaż studzienek ściekowych ulicznych betonowych o śr. 500 mm z osadnikiem bez syfonu wraz z wywozem materiału z rozbiórek na legalne składowisko wraz z kosztami utylizacji lub składowania</t>
  </si>
  <si>
    <t>Demontaż kominów włazowych - pokrywy nadstudzienne żelbetowe z pierścieniem odciążaj.i włazem o śr. 120 cm wraz z wywozem materiału z rozbiórek na legalne składowisko wraz z kosztami utylizacji lub składowania</t>
  </si>
  <si>
    <t>Razem dział: ROBOTY MONTAŻOWE</t>
  </si>
  <si>
    <t>Przymocowanie tablic znaków drogowych powyżej 0,3 m2</t>
  </si>
  <si>
    <t>REGULACJA INFRASTRUKTURY PODZIEMNEJ</t>
  </si>
  <si>
    <t>VIII</t>
  </si>
  <si>
    <t>IX</t>
  </si>
  <si>
    <t>Branża</t>
  </si>
  <si>
    <t>Rozbiórka istniejącej nawierzchni chodnika o nawierzchni bitumicznej o grubości 8 cm wraz z podbudową o średniej grubości 45 cm</t>
  </si>
  <si>
    <t>Wykonanie warstwy ścieralnej z płytek betonowych 30x30cm gr. 6 cm na podsypce cementowo - piaskowej 1:4 gr. 3cm</t>
  </si>
  <si>
    <t>Wykonanie warstwy ścieralnej z płytek betonowych 30x30cm gr. 8 cm  na podsypce cementowo - piaskowej 1:4 gr. 3cm</t>
  </si>
  <si>
    <t>Wykonanie warstwy ścieralnej z kostki betonowej gr. 8 cm na podsypce cementowo - piaskowej 1:4 gr. 3cm</t>
  </si>
  <si>
    <t>t</t>
  </si>
  <si>
    <t>Oznakowanie poziome miejsc dla osób niepełnosprawnych (symbol) - farba chlorokauczukowa</t>
  </si>
  <si>
    <t>Regulacja pionowa studzienek dla zaworów gazowych i wodociągowych</t>
  </si>
  <si>
    <t>Regulacja pionowa studzienek dla włazów kanałowych</t>
  </si>
  <si>
    <t>Uzupełnienie nawierzchni bitumicznej przy wpustach deszczowych mieszanką asfaltu lanego</t>
  </si>
  <si>
    <t>Razem dział: REGULACJA INFRASTRUKTURY PODZIEMNEJ</t>
  </si>
  <si>
    <t>Uzupełnienie nawierzchni bitumicznej po wymianie krawężnika mieszanką asfaltu lanego</t>
  </si>
  <si>
    <t>X</t>
  </si>
  <si>
    <t>UMOCNIENIE SKARP</t>
  </si>
  <si>
    <t xml:space="preserve">Plantowanie skarp ręcznie </t>
  </si>
  <si>
    <t>Umocnienie skarp płytami Meba</t>
  </si>
  <si>
    <t>Wykonanie zasypki kanałów i studni piaskiem dowiezionym wraz z zagęszczeniem</t>
  </si>
  <si>
    <t>3.</t>
  </si>
  <si>
    <t>Zabezpieczenie drzew na okres wykonywania robót</t>
  </si>
  <si>
    <t>XI</t>
  </si>
  <si>
    <t>XII</t>
  </si>
  <si>
    <t>Rozebranie murów z kamienia powyżej terenu o grubości do 30 cm</t>
  </si>
  <si>
    <t xml:space="preserve">Rozebranie betonowych murków </t>
  </si>
  <si>
    <t>Rozebranie słupków balustrady z rur razem z fundamentem - analogia porecze ochronne rurowe</t>
  </si>
  <si>
    <t>szt.</t>
  </si>
  <si>
    <t xml:space="preserve">Rozebranie nawierzchni chodnika z brukowca wysok. 13-17 cm </t>
  </si>
  <si>
    <t>Rozebranie nawierzchni chodników z płyt betonowych 50x50x7cm</t>
  </si>
  <si>
    <t>Rozebranie nawierzchni chodników z płyt betonowych 30x30x6cm</t>
  </si>
  <si>
    <t>Rozebranie schodów -  płyty betonowe</t>
  </si>
  <si>
    <t>Rozebranie podbudowy - schodów na głębokość 70 cm</t>
  </si>
  <si>
    <t>Rozebranie słupków wygradzających</t>
  </si>
  <si>
    <t>Usunięcie warstwy ziemi urodzajnej o grubości 20 cm</t>
  </si>
  <si>
    <t>Podbudowa  z kruszywa łamanego stabilizowanego mechanicznie C 90/3 0/31,5 o gr. 17 cm</t>
  </si>
  <si>
    <t>Warstwa podsypkowa piaskowo-cementowa zagęszczona o grubości 5 cm</t>
  </si>
  <si>
    <t>Ława betonowa pod betonowami blokami o grubości 10 cm</t>
  </si>
  <si>
    <t>Wykonanie nawierzchni z płyt betonowych 30x30 cm na podsypce cementowo-piaskowej</t>
  </si>
  <si>
    <t>Wykonanie nawierzchni z kostki betonowej 20x20x8 cm na podsypce cementowo-piaskowej</t>
  </si>
  <si>
    <t>Prefabrykowane bloki betonowe - schody - 20x40x150 cm</t>
  </si>
  <si>
    <t>Prefabrykowane bloki betonowe - podjazdy dla wózków - 30x24x59 cm</t>
  </si>
  <si>
    <t>Obrzeże betonowe 8x30 cm na podsypce cementowo-piaskowej na ławie betonowej z betonu C 12/15</t>
  </si>
  <si>
    <t>Ściek betonowy o grubości 15 cm na ławie betonowej C12/15</t>
  </si>
  <si>
    <t>BALUSTRADY</t>
  </si>
  <si>
    <t>Wykopy ręczne do słupków bariery - balustrady</t>
  </si>
  <si>
    <t xml:space="preserve">Stopy fundamentowe betonowe </t>
  </si>
  <si>
    <t>Poręcze ochronne wg projektu</t>
  </si>
  <si>
    <t>Sadzenie drzew: Kasztanowiec pospolity</t>
  </si>
  <si>
    <t>Pielęgnacja drzew</t>
  </si>
  <si>
    <t>Wykonanie na skarpach nasypów stopni szerokość do 5 m</t>
  </si>
  <si>
    <t>Wykonanie nawierzchni z kostki kamiennej nieregularnej o grubości 10 cm na podsypce cementowo-piaskowej</t>
  </si>
  <si>
    <t>Wykonanie nawierzchni z kostki kamiennej o grubości 16-20 cm na podsypce cementowo-piaskowej</t>
  </si>
  <si>
    <t>Ścinanie i karczowanie  drzewa i krzewy zagajników gęstych+ redukcja korony 4 drzew</t>
  </si>
  <si>
    <t>Wykonanie wykopów wraz z umocnieniem i odwodnieniem</t>
  </si>
  <si>
    <t>Kanały z rur PVC łączonych na wcisk o śr. zewn. 200 mm wraz z wykonaniem podłoża z materiałów sypkich o grubości 20 cm</t>
  </si>
  <si>
    <t>Studnie rewizyjne z kręgów betonowych o śr. 1200 mm w gotowym wykopie o głębok. do 3m</t>
  </si>
  <si>
    <t>Przebicie otworów o pow.do 0.05 m2 w elementach z betonu żwirowego o grub.do 10 cm</t>
  </si>
  <si>
    <t>Zabetonowanie otworów w stropach i ścianach o pow.do 0.1 m2 przy głębok. do 10 cm</t>
  </si>
  <si>
    <t xml:space="preserve">Rozebranie i odtworzenie nawierzchni </t>
  </si>
  <si>
    <t xml:space="preserve">Krawężniki z tworzywa sztucznego - montaż odbojników parkingowych gumowych </t>
  </si>
  <si>
    <t xml:space="preserve">  Część a)  Modernizacja chodnika i miejsc postojowych przy ul. Paganiniego w Gdańsku - branża drogowa</t>
  </si>
  <si>
    <t xml:space="preserve">Część a)  Modernizacja chodnika i miejsc postojowych przy ul. Paganiniego w Gdańsku - branża sanitarna </t>
  </si>
  <si>
    <t xml:space="preserve">Rozebranie krawężników wtopionych i obrzeży trawnikowych  8x30 cm </t>
  </si>
  <si>
    <t>Rozebranie nawierzchni i ścieku z kostki kamiennej nieregularnej o wysokości kostki 10 cm</t>
  </si>
  <si>
    <t>Plantowanie skarp,dna rowów oraz skarp i korony nasypów - schody, ciek przy schodach, spoczniki.</t>
  </si>
  <si>
    <t>Humusowanie ziemią urodzajną o grubości 20 cm wraz z obsianiem trawą</t>
  </si>
  <si>
    <t>Część b) Modernizacja schodów terenowych przy ul. Kolonia Wyżyny w Gdańsku - branża drogowa</t>
  </si>
  <si>
    <t>Część b) Modernizacja schodów terenowych przy ul. Kolonia Wyżyny w Gdańsku - branża sanitarna</t>
  </si>
  <si>
    <t>4.</t>
  </si>
  <si>
    <t>Zadanie nr 2</t>
  </si>
  <si>
    <t>Razem dział: ODHUMUSOWANIE</t>
  </si>
  <si>
    <t>Razem dział: UMOCNIENIE SKARP</t>
  </si>
  <si>
    <t>Razem dział: BALUSTRADY</t>
  </si>
  <si>
    <r>
      <t>Ustawienie krawężników betonowych 15x30 cm</t>
    </r>
    <r>
      <rPr>
        <sz val="10"/>
        <color rgb="FFFF0000"/>
        <rFont val="Arial"/>
        <family val="2"/>
        <charset val="238"/>
      </rPr>
      <t xml:space="preserve"> i 15x22 </t>
    </r>
    <r>
      <rPr>
        <sz val="10"/>
        <rFont val="Arial"/>
        <family val="2"/>
        <charset val="238"/>
      </rPr>
      <t xml:space="preserve">cm na ławie betonowej C12/15 </t>
    </r>
  </si>
  <si>
    <r>
      <t xml:space="preserve">Wykonanie warstwy ścieralnej z kostki betonowej gr. 8 cm koloru </t>
    </r>
    <r>
      <rPr>
        <sz val="10"/>
        <color rgb="FFFF0000"/>
        <rFont val="Arial"/>
        <family val="2"/>
        <charset val="238"/>
      </rPr>
      <t>grafitowego</t>
    </r>
    <r>
      <rPr>
        <sz val="10"/>
        <rFont val="Arial"/>
        <family val="2"/>
        <charset val="238"/>
      </rPr>
      <t xml:space="preserve">  na podsypce cementowo - piaskowej 1:4 gr. 3cm</t>
    </r>
  </si>
  <si>
    <t xml:space="preserve">Ustawienie obrzeży kotwionych punktowo - ekoboard </t>
  </si>
  <si>
    <t>Wycinka krzewów</t>
  </si>
  <si>
    <t>Nasadzenia drzew - wierzba biała odmiany "Liepde"</t>
  </si>
  <si>
    <r>
      <rPr>
        <b/>
        <sz val="10"/>
        <color rgb="FFFF0000"/>
        <rFont val="Arial"/>
        <family val="2"/>
        <charset val="238"/>
      </rPr>
      <t>ZAMIENNY</t>
    </r>
    <r>
      <rPr>
        <b/>
        <sz val="10"/>
        <color theme="1"/>
        <rFont val="Arial"/>
        <family val="2"/>
        <charset val="238"/>
      </rPr>
      <t xml:space="preserve"> KOSZTORYS OFERTOWY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</si>
</sst>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u/>
      <sz val="12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22" fillId="0" borderId="0"/>
    <xf numFmtId="0" fontId="24" fillId="0" borderId="0"/>
  </cellStyleXfs>
  <cellXfs count="116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0" fontId="8" fillId="0" borderId="0" xfId="2" applyNumberFormat="1" applyFont="1" applyFill="1" applyBorder="1" applyAlignment="1" applyProtection="1">
      <alignment vertical="top"/>
    </xf>
    <xf numFmtId="49" fontId="10" fillId="0" borderId="2" xfId="2" applyNumberFormat="1" applyFont="1" applyBorder="1" applyAlignment="1" applyProtection="1">
      <alignment horizontal="center" vertical="center" wrapText="1"/>
    </xf>
    <xf numFmtId="0" fontId="10" fillId="0" borderId="3" xfId="2" applyFont="1" applyBorder="1" applyAlignment="1" applyProtection="1">
      <alignment horizontal="center" vertical="center" wrapText="1"/>
    </xf>
    <xf numFmtId="43" fontId="10" fillId="0" borderId="3" xfId="1" applyFont="1" applyBorder="1" applyAlignment="1" applyProtection="1">
      <alignment horizontal="center" vertical="center" wrapText="1"/>
    </xf>
    <xf numFmtId="4" fontId="10" fillId="0" borderId="4" xfId="1" applyNumberFormat="1" applyFont="1" applyBorder="1" applyAlignment="1" applyProtection="1">
      <alignment horizontal="center" vertical="center" wrapText="1"/>
    </xf>
    <xf numFmtId="49" fontId="9" fillId="0" borderId="10" xfId="2" applyNumberFormat="1" applyFont="1" applyBorder="1" applyAlignment="1" applyProtection="1">
      <alignment horizontal="center" vertical="center" wrapText="1"/>
    </xf>
    <xf numFmtId="0" fontId="9" fillId="0" borderId="11" xfId="2" applyFont="1" applyBorder="1" applyAlignment="1" applyProtection="1">
      <alignment horizontal="center" vertical="center" wrapText="1"/>
    </xf>
    <xf numFmtId="49" fontId="9" fillId="0" borderId="11" xfId="2" applyNumberFormat="1" applyFont="1" applyBorder="1" applyAlignment="1" applyProtection="1">
      <alignment horizontal="center" vertical="center" wrapText="1"/>
    </xf>
    <xf numFmtId="0" fontId="9" fillId="0" borderId="12" xfId="2" applyFont="1" applyBorder="1" applyAlignment="1" applyProtection="1">
      <alignment horizontal="center" vertical="center"/>
    </xf>
    <xf numFmtId="1" fontId="11" fillId="0" borderId="7" xfId="2" applyNumberFormat="1" applyFont="1" applyFill="1" applyBorder="1" applyAlignment="1" applyProtection="1">
      <alignment horizontal="center" vertical="center"/>
    </xf>
    <xf numFmtId="43" fontId="11" fillId="0" borderId="8" xfId="1" applyFont="1" applyFill="1" applyBorder="1" applyAlignment="1" applyProtection="1">
      <alignment horizontal="center" vertical="center"/>
    </xf>
    <xf numFmtId="4" fontId="11" fillId="0" borderId="9" xfId="1" applyNumberFormat="1" applyFont="1" applyFill="1" applyBorder="1" applyAlignment="1" applyProtection="1">
      <alignment horizontal="center" vertical="center"/>
    </xf>
    <xf numFmtId="0" fontId="8" fillId="0" borderId="5" xfId="2" applyNumberFormat="1" applyFont="1" applyFill="1" applyBorder="1" applyAlignment="1" applyProtection="1">
      <alignment horizontal="center" vertical="center" wrapText="1"/>
    </xf>
    <xf numFmtId="0" fontId="8" fillId="0" borderId="1" xfId="2" applyNumberFormat="1" applyFont="1" applyFill="1" applyBorder="1" applyAlignment="1" applyProtection="1">
      <alignment vertical="center" wrapText="1"/>
    </xf>
    <xf numFmtId="43" fontId="8" fillId="0" borderId="1" xfId="1" applyFont="1" applyFill="1" applyBorder="1" applyAlignment="1" applyProtection="1">
      <alignment horizontal="center" vertical="center"/>
    </xf>
    <xf numFmtId="43" fontId="8" fillId="2" borderId="1" xfId="1" applyFont="1" applyFill="1" applyBorder="1" applyAlignment="1" applyProtection="1">
      <alignment horizontal="center" vertical="center"/>
      <protection locked="0"/>
    </xf>
    <xf numFmtId="4" fontId="8" fillId="0" borderId="6" xfId="1" applyNumberFormat="1" applyFont="1" applyFill="1" applyBorder="1" applyAlignment="1" applyProtection="1">
      <alignment horizontal="center" vertical="center"/>
    </xf>
    <xf numFmtId="0" fontId="8" fillId="0" borderId="5" xfId="2" applyNumberFormat="1" applyFont="1" applyFill="1" applyBorder="1" applyAlignment="1" applyProtection="1">
      <alignment horizontal="center" vertical="center"/>
    </xf>
    <xf numFmtId="0" fontId="11" fillId="0" borderId="1" xfId="2" applyNumberFormat="1" applyFont="1" applyFill="1" applyBorder="1" applyAlignment="1" applyProtection="1">
      <alignment vertical="center" wrapText="1"/>
    </xf>
    <xf numFmtId="43" fontId="11" fillId="0" borderId="1" xfId="1" applyFont="1" applyFill="1" applyBorder="1" applyAlignment="1" applyProtection="1">
      <alignment horizontal="center" vertical="center"/>
    </xf>
    <xf numFmtId="4" fontId="11" fillId="0" borderId="6" xfId="1" applyNumberFormat="1" applyFont="1" applyFill="1" applyBorder="1" applyAlignment="1" applyProtection="1">
      <alignment horizontal="center" vertical="center"/>
    </xf>
    <xf numFmtId="49" fontId="11" fillId="0" borderId="5" xfId="2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13" xfId="0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NumberFormat="1" applyFont="1" applyFill="1" applyBorder="1" applyAlignment="1" applyProtection="1">
      <alignment vertical="center" wrapText="1"/>
    </xf>
    <xf numFmtId="43" fontId="8" fillId="0" borderId="0" xfId="1" applyFont="1" applyFill="1" applyBorder="1" applyAlignment="1" applyProtection="1">
      <alignment horizontal="center" vertical="center"/>
    </xf>
    <xf numFmtId="4" fontId="8" fillId="0" borderId="0" xfId="1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vertical="center" wrapText="1"/>
    </xf>
    <xf numFmtId="43" fontId="3" fillId="0" borderId="1" xfId="1" applyFont="1" applyFill="1" applyBorder="1" applyAlignment="1" applyProtection="1">
      <alignment horizontal="center" vertical="center"/>
    </xf>
    <xf numFmtId="2" fontId="10" fillId="0" borderId="3" xfId="1" applyNumberFormat="1" applyFont="1" applyBorder="1" applyAlignment="1" applyProtection="1">
      <alignment horizontal="center" vertical="center"/>
    </xf>
    <xf numFmtId="2" fontId="11" fillId="0" borderId="8" xfId="1" applyNumberFormat="1" applyFont="1" applyFill="1" applyBorder="1" applyAlignment="1" applyProtection="1">
      <alignment vertical="center"/>
    </xf>
    <xf numFmtId="2" fontId="8" fillId="0" borderId="1" xfId="1" applyNumberFormat="1" applyFont="1" applyFill="1" applyBorder="1" applyAlignment="1" applyProtection="1">
      <alignment vertical="center"/>
    </xf>
    <xf numFmtId="2" fontId="3" fillId="0" borderId="1" xfId="1" applyNumberFormat="1" applyFont="1" applyFill="1" applyBorder="1" applyAlignment="1" applyProtection="1">
      <alignment vertical="center"/>
    </xf>
    <xf numFmtId="2" fontId="11" fillId="0" borderId="1" xfId="1" applyNumberFormat="1" applyFont="1" applyFill="1" applyBorder="1" applyAlignment="1" applyProtection="1">
      <alignment vertical="center"/>
    </xf>
    <xf numFmtId="2" fontId="8" fillId="0" borderId="0" xfId="1" applyNumberFormat="1" applyFont="1" applyFill="1" applyBorder="1" applyAlignment="1" applyProtection="1">
      <alignment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1" fontId="4" fillId="0" borderId="5" xfId="2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2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right" vertical="center" wrapText="1"/>
    </xf>
    <xf numFmtId="4" fontId="17" fillId="0" borderId="1" xfId="0" applyNumberFormat="1" applyFont="1" applyBorder="1" applyAlignment="1">
      <alignment horizontal="right" vertical="center"/>
    </xf>
    <xf numFmtId="4" fontId="20" fillId="0" borderId="1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0" fontId="14" fillId="0" borderId="0" xfId="0" applyNumberFormat="1" applyFont="1" applyFill="1" applyBorder="1" applyAlignment="1" applyProtection="1">
      <alignment horizontal="left" vertical="top"/>
    </xf>
    <xf numFmtId="4" fontId="14" fillId="0" borderId="0" xfId="0" applyNumberFormat="1" applyFont="1" applyFill="1" applyBorder="1" applyAlignment="1" applyProtection="1">
      <alignment vertical="top"/>
    </xf>
    <xf numFmtId="4" fontId="12" fillId="0" borderId="17" xfId="1" applyNumberFormat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2" fontId="13" fillId="0" borderId="1" xfId="0" applyNumberFormat="1" applyFont="1" applyFill="1" applyBorder="1" applyAlignment="1" applyProtection="1">
      <alignment horizontal="right" vertical="center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43" fontId="3" fillId="0" borderId="0" xfId="1" applyFont="1" applyFill="1" applyBorder="1" applyAlignment="1" applyProtection="1">
      <alignment horizontal="center" vertical="center"/>
    </xf>
    <xf numFmtId="2" fontId="3" fillId="0" borderId="0" xfId="1" applyNumberFormat="1" applyFont="1" applyFill="1" applyBorder="1" applyAlignment="1" applyProtection="1">
      <alignment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21" fillId="0" borderId="0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vertical="top"/>
    </xf>
    <xf numFmtId="49" fontId="5" fillId="0" borderId="10" xfId="2" applyNumberFormat="1" applyFont="1" applyBorder="1" applyAlignment="1" applyProtection="1">
      <alignment horizontal="center" vertical="center" wrapText="1"/>
    </xf>
    <xf numFmtId="0" fontId="5" fillId="0" borderId="11" xfId="2" applyFont="1" applyBorder="1" applyAlignment="1" applyProtection="1">
      <alignment horizontal="center" vertical="center" wrapText="1"/>
    </xf>
    <xf numFmtId="49" fontId="5" fillId="0" borderId="11" xfId="2" applyNumberFormat="1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43" fontId="4" fillId="0" borderId="8" xfId="1" applyFont="1" applyFill="1" applyBorder="1" applyAlignment="1" applyProtection="1">
      <alignment horizontal="center" vertical="center"/>
    </xf>
    <xf numFmtId="2" fontId="4" fillId="0" borderId="8" xfId="1" applyNumberFormat="1" applyFont="1" applyFill="1" applyBorder="1" applyAlignment="1" applyProtection="1">
      <alignment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43" fontId="4" fillId="0" borderId="1" xfId="1" applyFont="1" applyFill="1" applyBorder="1" applyAlignment="1" applyProtection="1">
      <alignment horizontal="center" vertical="center"/>
    </xf>
    <xf numFmtId="2" fontId="4" fillId="0" borderId="1" xfId="1" applyNumberFormat="1" applyFont="1" applyFill="1" applyBorder="1" applyAlignment="1" applyProtection="1">
      <alignment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9" fontId="4" fillId="0" borderId="5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9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23" fillId="0" borderId="0" xfId="0" applyNumberFormat="1" applyFont="1" applyFill="1" applyBorder="1" applyAlignment="1" applyProtection="1">
      <alignment vertical="center"/>
    </xf>
    <xf numFmtId="0" fontId="5" fillId="0" borderId="0" xfId="2" applyFont="1" applyAlignment="1" applyProtection="1">
      <alignment horizontal="center" vertical="center"/>
    </xf>
    <xf numFmtId="0" fontId="9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1" fontId="3" fillId="0" borderId="7" xfId="2" applyNumberFormat="1" applyFont="1" applyFill="1" applyBorder="1" applyAlignment="1" applyProtection="1">
      <alignment horizontal="center" vertical="center"/>
    </xf>
    <xf numFmtId="0" fontId="25" fillId="0" borderId="5" xfId="2" applyNumberFormat="1" applyFont="1" applyFill="1" applyBorder="1" applyAlignment="1" applyProtection="1">
      <alignment horizontal="center" vertical="center" wrapText="1"/>
    </xf>
    <xf numFmtId="0" fontId="25" fillId="0" borderId="1" xfId="2" applyNumberFormat="1" applyFont="1" applyFill="1" applyBorder="1" applyAlignment="1" applyProtection="1">
      <alignment vertical="center" wrapText="1"/>
    </xf>
    <xf numFmtId="43" fontId="25" fillId="0" borderId="1" xfId="1" applyFont="1" applyFill="1" applyBorder="1" applyAlignment="1" applyProtection="1">
      <alignment horizontal="center" vertical="center"/>
    </xf>
    <xf numFmtId="2" fontId="25" fillId="0" borderId="1" xfId="1" applyNumberFormat="1" applyFont="1" applyFill="1" applyBorder="1" applyAlignment="1" applyProtection="1">
      <alignment vertical="center"/>
    </xf>
    <xf numFmtId="0" fontId="25" fillId="0" borderId="5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9" fillId="0" borderId="0" xfId="2" applyFont="1" applyAlignment="1" applyProtection="1">
      <alignment horizontal="center" vertical="center"/>
    </xf>
    <xf numFmtId="0" fontId="7" fillId="0" borderId="14" xfId="0" applyFont="1" applyBorder="1" applyAlignment="1" applyProtection="1">
      <alignment horizontal="right" vertical="center" wrapText="1"/>
    </xf>
    <xf numFmtId="0" fontId="7" fillId="0" borderId="15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  <xf numFmtId="0" fontId="7" fillId="0" borderId="14" xfId="2" applyFont="1" applyBorder="1" applyAlignment="1" applyProtection="1">
      <alignment horizontal="right" vertical="center" wrapText="1"/>
    </xf>
    <xf numFmtId="0" fontId="7" fillId="0" borderId="15" xfId="2" applyFont="1" applyBorder="1" applyAlignment="1" applyProtection="1">
      <alignment horizontal="right" vertical="center" wrapText="1"/>
    </xf>
    <xf numFmtId="0" fontId="7" fillId="0" borderId="16" xfId="2" applyFont="1" applyBorder="1" applyAlignment="1" applyProtection="1">
      <alignment horizontal="right" vertical="center" wrapText="1"/>
    </xf>
  </cellXfs>
  <cellStyles count="9">
    <cellStyle name="Dziesiętny" xfId="1" builtinId="3"/>
    <cellStyle name="Dziesiętny 2" xfId="4"/>
    <cellStyle name="Dziesiętny 3" xfId="6"/>
    <cellStyle name="Normalny" xfId="0" builtinId="0"/>
    <cellStyle name="Normalny 2" xfId="2"/>
    <cellStyle name="Normalny 3" xfId="3"/>
    <cellStyle name="Normalny 4" xfId="5"/>
    <cellStyle name="Normalny 5" xfId="7"/>
    <cellStyle name="Normalny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7"/>
  <sheetViews>
    <sheetView showZeros="0" zoomScaleNormal="100" zoomScaleSheetLayoutView="100" workbookViewId="0">
      <selection activeCell="B5" sqref="B5:D5"/>
    </sheetView>
  </sheetViews>
  <sheetFormatPr defaultRowHeight="12.75" x14ac:dyDescent="0.2"/>
  <cols>
    <col min="1" max="1" width="2.28515625" style="43" customWidth="1"/>
    <col min="2" max="2" width="8.28515625" style="43" customWidth="1"/>
    <col min="3" max="3" width="51" style="59" customWidth="1"/>
    <col min="4" max="4" width="19.7109375" style="60" customWidth="1"/>
    <col min="5" max="16384" width="9.140625" style="43"/>
  </cols>
  <sheetData>
    <row r="3" spans="2:4" ht="15" x14ac:dyDescent="0.25">
      <c r="B3" s="102" t="s">
        <v>37</v>
      </c>
      <c r="C3" s="102"/>
      <c r="D3" s="102"/>
    </row>
    <row r="4" spans="2:4" x14ac:dyDescent="0.2">
      <c r="B4" s="44"/>
      <c r="C4" s="45"/>
      <c r="D4" s="46"/>
    </row>
    <row r="5" spans="2:4" ht="21.75" customHeight="1" x14ac:dyDescent="0.2">
      <c r="B5" s="103" t="s">
        <v>158</v>
      </c>
      <c r="C5" s="104"/>
      <c r="D5" s="104"/>
    </row>
    <row r="6" spans="2:4" ht="10.5" customHeight="1" x14ac:dyDescent="0.25">
      <c r="B6" s="47"/>
      <c r="C6" s="48"/>
      <c r="D6" s="49"/>
    </row>
    <row r="7" spans="2:4" ht="24.95" customHeight="1" x14ac:dyDescent="0.2">
      <c r="B7" s="50" t="s">
        <v>38</v>
      </c>
      <c r="C7" s="51" t="s">
        <v>91</v>
      </c>
      <c r="D7" s="52" t="s">
        <v>39</v>
      </c>
    </row>
    <row r="8" spans="2:4" ht="40.5" customHeight="1" x14ac:dyDescent="0.2">
      <c r="B8" s="53" t="s">
        <v>47</v>
      </c>
      <c r="C8" s="91" t="str">
        <f>'ul. Paganiniego - b. drogowa'!B3</f>
        <v xml:space="preserve">  Część a)  Modernizacja chodnika i miejsc postojowych przy ul. Paganiniego w Gdańsku - branża drogowa</v>
      </c>
      <c r="D8" s="54">
        <f>'ul. Paganiniego - b. drogowa'!G78</f>
        <v>0</v>
      </c>
    </row>
    <row r="9" spans="2:4" ht="45" customHeight="1" x14ac:dyDescent="0.2">
      <c r="B9" s="53" t="s">
        <v>40</v>
      </c>
      <c r="C9" s="91" t="str">
        <f>'ul. Paganiniego - b. sanitarna'!B3</f>
        <v xml:space="preserve">Część a)  Modernizacja chodnika i miejsc postojowych przy ul. Paganiniego w Gdańsku - branża sanitarna </v>
      </c>
      <c r="D9" s="54">
        <f>'ul. Paganiniego - b. sanitarna'!G24</f>
        <v>0</v>
      </c>
    </row>
    <row r="10" spans="2:4" ht="45" customHeight="1" x14ac:dyDescent="0.2">
      <c r="B10" s="53" t="s">
        <v>108</v>
      </c>
      <c r="C10" s="91" t="str">
        <f>'ul. Kolonia Wyżyny - b. drogowa'!B3</f>
        <v>Część b) Modernizacja schodów terenowych przy ul. Kolonia Wyżyny w Gdańsku - branża drogowa</v>
      </c>
      <c r="D10" s="54">
        <f>'ul. Kolonia Wyżyny - b. drogowa'!G67</f>
        <v>0</v>
      </c>
    </row>
    <row r="11" spans="2:4" ht="45" customHeight="1" x14ac:dyDescent="0.2">
      <c r="B11" s="53" t="s">
        <v>157</v>
      </c>
      <c r="C11" s="91" t="str">
        <f>'ul. Kolonia Wyżyny - b. sanita'!B3</f>
        <v>Część b) Modernizacja schodów terenowych przy ul. Kolonia Wyżyny w Gdańsku - branża sanitarna</v>
      </c>
      <c r="D11" s="54">
        <f>'ul. Kolonia Wyżyny - b. sanita'!G21</f>
        <v>0</v>
      </c>
    </row>
    <row r="12" spans="2:4" ht="24.95" customHeight="1" x14ac:dyDescent="0.2">
      <c r="B12" s="105" t="s">
        <v>42</v>
      </c>
      <c r="C12" s="105"/>
      <c r="D12" s="55">
        <f>SUM(D8:D11)</f>
        <v>0</v>
      </c>
    </row>
    <row r="13" spans="2:4" ht="24.95" customHeight="1" x14ac:dyDescent="0.2">
      <c r="B13" s="105" t="s">
        <v>41</v>
      </c>
      <c r="C13" s="105"/>
      <c r="D13" s="55">
        <f>ROUND(D12*0.23,2)</f>
        <v>0</v>
      </c>
    </row>
    <row r="14" spans="2:4" ht="24.95" customHeight="1" x14ac:dyDescent="0.2">
      <c r="B14" s="106" t="s">
        <v>43</v>
      </c>
      <c r="C14" s="106"/>
      <c r="D14" s="56">
        <f>D12+D13</f>
        <v>0</v>
      </c>
    </row>
    <row r="15" spans="2:4" ht="24.95" customHeight="1" x14ac:dyDescent="0.2">
      <c r="B15" s="57"/>
      <c r="C15" s="57"/>
      <c r="D15" s="58"/>
    </row>
    <row r="16" spans="2:4" ht="24.95" customHeight="1" x14ac:dyDescent="0.2"/>
    <row r="17" spans="2:4" s="59" customFormat="1" x14ac:dyDescent="0.2">
      <c r="B17" s="69"/>
      <c r="D17" s="60"/>
    </row>
  </sheetData>
  <sheetProtection algorithmName="SHA-512" hashValue="Q7tMtgt92I3kVyPaosiWL5ERuL8NVrPDuTF8gJnTAOPi/lu59BAFe74+h4Y78vv1zINUOSrjG1zPvRJhlhySFQ==" saltValue="hbKIs+rHNJy9ChFiSTJDWA==" spinCount="100000" sheet="1" objects="1" scenarios="1" selectLockedCells="1" selectUnlockedCells="1"/>
  <mergeCells count="5">
    <mergeCell ref="B3:D3"/>
    <mergeCell ref="B5:D5"/>
    <mergeCell ref="B12:C12"/>
    <mergeCell ref="B13:C13"/>
    <mergeCell ref="B14:C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3"/>
  <sheetViews>
    <sheetView showZeros="0" topLeftCell="A199" zoomScaleNormal="100" workbookViewId="0">
      <selection activeCell="F8" sqref="F8"/>
    </sheetView>
  </sheetViews>
  <sheetFormatPr defaultRowHeight="12.75" x14ac:dyDescent="0.2"/>
  <cols>
    <col min="1" max="1" width="9.140625" style="3"/>
    <col min="2" max="2" width="5" style="29" customWidth="1"/>
    <col min="3" max="3" width="65" style="30" customWidth="1"/>
    <col min="4" max="4" width="13" style="31" customWidth="1"/>
    <col min="5" max="5" width="14.140625" style="40" customWidth="1"/>
    <col min="6" max="6" width="15.85546875" style="31" customWidth="1"/>
    <col min="7" max="7" width="16.42578125" style="32" customWidth="1"/>
    <col min="8" max="16384" width="9.140625" style="3"/>
  </cols>
  <sheetData>
    <row r="2" spans="2:9" ht="30" customHeight="1" x14ac:dyDescent="0.2">
      <c r="B2" s="107" t="s">
        <v>167</v>
      </c>
      <c r="C2" s="107"/>
      <c r="D2" s="107"/>
      <c r="E2" s="107"/>
      <c r="F2" s="107"/>
      <c r="G2" s="107"/>
      <c r="H2" s="107"/>
    </row>
    <row r="3" spans="2:9" ht="30" customHeight="1" x14ac:dyDescent="0.2">
      <c r="B3" s="108" t="s">
        <v>149</v>
      </c>
      <c r="C3" s="109"/>
      <c r="D3" s="109"/>
      <c r="E3" s="109"/>
      <c r="F3" s="109"/>
      <c r="G3" s="109"/>
    </row>
    <row r="4" spans="2:9" ht="30" customHeight="1" thickBot="1" x14ac:dyDescent="0.25">
      <c r="B4" s="88"/>
      <c r="C4" s="89"/>
      <c r="D4" s="89"/>
      <c r="E4" s="89"/>
      <c r="F4" s="89"/>
      <c r="G4" s="89"/>
    </row>
    <row r="5" spans="2:9" ht="36" x14ac:dyDescent="0.2">
      <c r="B5" s="4" t="s">
        <v>0</v>
      </c>
      <c r="C5" s="5" t="s">
        <v>1</v>
      </c>
      <c r="D5" s="6" t="s">
        <v>7</v>
      </c>
      <c r="E5" s="35" t="s">
        <v>4</v>
      </c>
      <c r="F5" s="6" t="s">
        <v>8</v>
      </c>
      <c r="G5" s="7" t="s">
        <v>9</v>
      </c>
    </row>
    <row r="6" spans="2:9" ht="15" customHeight="1" thickBot="1" x14ac:dyDescent="0.25">
      <c r="B6" s="8">
        <v>1</v>
      </c>
      <c r="C6" s="9">
        <v>2</v>
      </c>
      <c r="D6" s="10">
        <v>3</v>
      </c>
      <c r="E6" s="9">
        <v>4</v>
      </c>
      <c r="F6" s="10">
        <v>5</v>
      </c>
      <c r="G6" s="11">
        <v>6</v>
      </c>
    </row>
    <row r="7" spans="2:9" ht="35.1" customHeight="1" x14ac:dyDescent="0.2">
      <c r="B7" s="12" t="s">
        <v>12</v>
      </c>
      <c r="C7" s="41" t="s">
        <v>25</v>
      </c>
      <c r="D7" s="13"/>
      <c r="E7" s="36"/>
      <c r="F7" s="76"/>
      <c r="G7" s="14"/>
      <c r="I7" s="70"/>
    </row>
    <row r="8" spans="2:9" ht="35.1" customHeight="1" x14ac:dyDescent="0.2">
      <c r="B8" s="15">
        <v>1</v>
      </c>
      <c r="C8" s="16" t="s">
        <v>2</v>
      </c>
      <c r="D8" s="34" t="s">
        <v>3</v>
      </c>
      <c r="E8" s="38">
        <v>0.4</v>
      </c>
      <c r="F8" s="18"/>
      <c r="G8" s="19">
        <f>ROUND(F8*E8,2)</f>
        <v>0</v>
      </c>
    </row>
    <row r="9" spans="2:9" ht="37.5" customHeight="1" x14ac:dyDescent="0.2">
      <c r="B9" s="15">
        <v>2</v>
      </c>
      <c r="C9" s="2" t="s">
        <v>51</v>
      </c>
      <c r="D9" s="62" t="s">
        <v>11</v>
      </c>
      <c r="E9" s="63">
        <f>255.21+942.66+26.44</f>
        <v>1224.31</v>
      </c>
      <c r="F9" s="18"/>
      <c r="G9" s="19">
        <f t="shared" ref="G9:G19" si="0">ROUND(F9*E9,2)</f>
        <v>0</v>
      </c>
    </row>
    <row r="10" spans="2:9" ht="37.5" customHeight="1" x14ac:dyDescent="0.2">
      <c r="B10" s="15">
        <v>3</v>
      </c>
      <c r="C10" s="2" t="s">
        <v>92</v>
      </c>
      <c r="D10" s="62" t="s">
        <v>11</v>
      </c>
      <c r="E10" s="63">
        <v>885.68</v>
      </c>
      <c r="F10" s="18"/>
      <c r="G10" s="19">
        <f t="shared" si="0"/>
        <v>0</v>
      </c>
    </row>
    <row r="11" spans="2:9" ht="37.5" customHeight="1" x14ac:dyDescent="0.2">
      <c r="B11" s="15">
        <v>4</v>
      </c>
      <c r="C11" s="2" t="s">
        <v>50</v>
      </c>
      <c r="D11" s="62" t="s">
        <v>11</v>
      </c>
      <c r="E11" s="63">
        <v>102.1</v>
      </c>
      <c r="F11" s="18"/>
      <c r="G11" s="19">
        <f t="shared" si="0"/>
        <v>0</v>
      </c>
    </row>
    <row r="12" spans="2:9" ht="37.5" customHeight="1" x14ac:dyDescent="0.2">
      <c r="B12" s="15">
        <v>5</v>
      </c>
      <c r="C12" s="2" t="s">
        <v>52</v>
      </c>
      <c r="D12" s="62" t="s">
        <v>11</v>
      </c>
      <c r="E12" s="63">
        <v>14.88</v>
      </c>
      <c r="F12" s="18"/>
      <c r="G12" s="19">
        <f t="shared" si="0"/>
        <v>0</v>
      </c>
    </row>
    <row r="13" spans="2:9" ht="53.25" customHeight="1" x14ac:dyDescent="0.2">
      <c r="B13" s="15">
        <v>6</v>
      </c>
      <c r="C13" s="2" t="s">
        <v>53</v>
      </c>
      <c r="D13" s="62" t="s">
        <v>11</v>
      </c>
      <c r="E13" s="63">
        <f>307.783+81.2</f>
        <v>388.98</v>
      </c>
      <c r="F13" s="18"/>
      <c r="G13" s="19">
        <f t="shared" si="0"/>
        <v>0</v>
      </c>
    </row>
    <row r="14" spans="2:9" ht="37.5" customHeight="1" x14ac:dyDescent="0.2">
      <c r="B14" s="15">
        <v>7</v>
      </c>
      <c r="C14" s="2" t="s">
        <v>48</v>
      </c>
      <c r="D14" s="62" t="s">
        <v>31</v>
      </c>
      <c r="E14" s="63">
        <v>905.43</v>
      </c>
      <c r="F14" s="18"/>
      <c r="G14" s="19">
        <f t="shared" si="0"/>
        <v>0</v>
      </c>
    </row>
    <row r="15" spans="2:9" ht="37.5" customHeight="1" x14ac:dyDescent="0.2">
      <c r="B15" s="15">
        <v>8</v>
      </c>
      <c r="C15" s="2" t="s">
        <v>49</v>
      </c>
      <c r="D15" s="62" t="s">
        <v>31</v>
      </c>
      <c r="E15" s="63">
        <v>325.37</v>
      </c>
      <c r="F15" s="18"/>
      <c r="G15" s="19">
        <f t="shared" si="0"/>
        <v>0</v>
      </c>
    </row>
    <row r="16" spans="2:9" ht="37.5" customHeight="1" x14ac:dyDescent="0.2">
      <c r="B16" s="15">
        <v>9</v>
      </c>
      <c r="C16" s="2" t="s">
        <v>54</v>
      </c>
      <c r="D16" s="62" t="s">
        <v>44</v>
      </c>
      <c r="E16" s="63">
        <v>10</v>
      </c>
      <c r="F16" s="18"/>
      <c r="G16" s="19">
        <f t="shared" si="0"/>
        <v>0</v>
      </c>
    </row>
    <row r="17" spans="2:7" ht="37.5" customHeight="1" x14ac:dyDescent="0.2">
      <c r="B17" s="15">
        <v>10</v>
      </c>
      <c r="C17" s="2" t="s">
        <v>55</v>
      </c>
      <c r="D17" s="62" t="s">
        <v>44</v>
      </c>
      <c r="E17" s="63">
        <v>1</v>
      </c>
      <c r="F17" s="18"/>
      <c r="G17" s="19">
        <f t="shared" si="0"/>
        <v>0</v>
      </c>
    </row>
    <row r="18" spans="2:7" ht="37.5" customHeight="1" x14ac:dyDescent="0.2">
      <c r="B18" s="15">
        <v>11</v>
      </c>
      <c r="C18" s="2" t="s">
        <v>121</v>
      </c>
      <c r="D18" s="62" t="s">
        <v>44</v>
      </c>
      <c r="E18" s="63">
        <v>34</v>
      </c>
      <c r="F18" s="18"/>
      <c r="G18" s="19">
        <f t="shared" si="0"/>
        <v>0</v>
      </c>
    </row>
    <row r="19" spans="2:7" ht="35.1" customHeight="1" x14ac:dyDescent="0.2">
      <c r="B19" s="15">
        <v>12</v>
      </c>
      <c r="C19" s="2" t="s">
        <v>30</v>
      </c>
      <c r="D19" s="62" t="s">
        <v>17</v>
      </c>
      <c r="E19" s="63">
        <v>1397.56</v>
      </c>
      <c r="F19" s="18"/>
      <c r="G19" s="19">
        <f t="shared" si="0"/>
        <v>0</v>
      </c>
    </row>
    <row r="20" spans="2:7" ht="35.1" customHeight="1" x14ac:dyDescent="0.2">
      <c r="B20" s="20"/>
      <c r="C20" s="21" t="s">
        <v>26</v>
      </c>
      <c r="D20" s="22"/>
      <c r="E20" s="39"/>
      <c r="F20" s="22"/>
      <c r="G20" s="23">
        <f>SUBTOTAL(109,G8:G19)</f>
        <v>0</v>
      </c>
    </row>
    <row r="21" spans="2:7" ht="35.1" customHeight="1" x14ac:dyDescent="0.2">
      <c r="B21" s="24" t="s">
        <v>13</v>
      </c>
      <c r="C21" s="33" t="s">
        <v>56</v>
      </c>
      <c r="D21" s="17"/>
      <c r="E21" s="37"/>
      <c r="F21" s="22"/>
      <c r="G21" s="23"/>
    </row>
    <row r="22" spans="2:7" ht="35.1" customHeight="1" x14ac:dyDescent="0.2">
      <c r="B22" s="15">
        <v>13</v>
      </c>
      <c r="C22" s="2" t="s">
        <v>57</v>
      </c>
      <c r="D22" s="62" t="s">
        <v>11</v>
      </c>
      <c r="E22" s="63">
        <v>368.85</v>
      </c>
      <c r="F22" s="18"/>
      <c r="G22" s="19">
        <f>ROUND(F22*E22,2)</f>
        <v>0</v>
      </c>
    </row>
    <row r="23" spans="2:7" ht="35.1" customHeight="1" x14ac:dyDescent="0.2">
      <c r="B23" s="15">
        <v>14</v>
      </c>
      <c r="C23" s="2" t="s">
        <v>58</v>
      </c>
      <c r="D23" s="62" t="s">
        <v>17</v>
      </c>
      <c r="E23" s="63">
        <f>E22*0.15</f>
        <v>55.33</v>
      </c>
      <c r="F23" s="18"/>
      <c r="G23" s="19">
        <f t="shared" ref="G23" si="1">ROUND(F23*E23,2)</f>
        <v>0</v>
      </c>
    </row>
    <row r="24" spans="2:7" ht="35.1" customHeight="1" x14ac:dyDescent="0.2">
      <c r="B24" s="20"/>
      <c r="C24" s="33" t="s">
        <v>159</v>
      </c>
      <c r="D24" s="22"/>
      <c r="E24" s="39"/>
      <c r="F24" s="22"/>
      <c r="G24" s="23">
        <f>SUBTOTAL(109,G22:G23)</f>
        <v>0</v>
      </c>
    </row>
    <row r="25" spans="2:7" ht="35.1" customHeight="1" x14ac:dyDescent="0.2">
      <c r="B25" s="86" t="s">
        <v>18</v>
      </c>
      <c r="C25" s="21" t="s">
        <v>20</v>
      </c>
      <c r="D25" s="17"/>
      <c r="E25" s="37"/>
      <c r="F25" s="22"/>
      <c r="G25" s="23"/>
    </row>
    <row r="26" spans="2:7" ht="35.1" customHeight="1" x14ac:dyDescent="0.2">
      <c r="B26" s="20">
        <v>15</v>
      </c>
      <c r="C26" s="2" t="s">
        <v>59</v>
      </c>
      <c r="D26" s="34" t="s">
        <v>17</v>
      </c>
      <c r="E26" s="37">
        <f>139.34+1084.5*0.4*0.4+502.36*0.2*0.2</f>
        <v>332.95</v>
      </c>
      <c r="F26" s="18"/>
      <c r="G26" s="19">
        <f t="shared" ref="G26" si="2">ROUND(F26*E26,2)</f>
        <v>0</v>
      </c>
    </row>
    <row r="27" spans="2:7" ht="35.1" customHeight="1" x14ac:dyDescent="0.2">
      <c r="B27" s="20">
        <v>16</v>
      </c>
      <c r="C27" s="2" t="s">
        <v>60</v>
      </c>
      <c r="D27" s="17" t="s">
        <v>17</v>
      </c>
      <c r="E27" s="37">
        <f>E26</f>
        <v>332.95</v>
      </c>
      <c r="F27" s="18"/>
      <c r="G27" s="19">
        <f>ROUND(F27*E27,2)</f>
        <v>0</v>
      </c>
    </row>
    <row r="28" spans="2:7" ht="35.1" customHeight="1" x14ac:dyDescent="0.2">
      <c r="B28" s="20">
        <v>17</v>
      </c>
      <c r="C28" s="2" t="s">
        <v>61</v>
      </c>
      <c r="D28" s="17" t="s">
        <v>17</v>
      </c>
      <c r="E28" s="37">
        <v>14.32</v>
      </c>
      <c r="F28" s="18"/>
      <c r="G28" s="19">
        <f>ROUND(F28*E28,2)</f>
        <v>0</v>
      </c>
    </row>
    <row r="29" spans="2:7" ht="35.1" customHeight="1" x14ac:dyDescent="0.2">
      <c r="B29" s="20"/>
      <c r="C29" s="21" t="s">
        <v>23</v>
      </c>
      <c r="D29" s="22"/>
      <c r="E29" s="39"/>
      <c r="F29" s="22"/>
      <c r="G29" s="23">
        <f>SUBTOTAL(109,G26:G28)</f>
        <v>0</v>
      </c>
    </row>
    <row r="30" spans="2:7" ht="35.1" customHeight="1" x14ac:dyDescent="0.2">
      <c r="B30" s="87" t="s">
        <v>24</v>
      </c>
      <c r="C30" s="33" t="s">
        <v>32</v>
      </c>
      <c r="D30" s="22"/>
      <c r="E30" s="39"/>
      <c r="F30" s="22"/>
      <c r="G30" s="19"/>
    </row>
    <row r="31" spans="2:7" ht="35.1" customHeight="1" x14ac:dyDescent="0.2">
      <c r="B31" s="15">
        <v>18</v>
      </c>
      <c r="C31" s="16" t="s">
        <v>35</v>
      </c>
      <c r="D31" s="17" t="s">
        <v>11</v>
      </c>
      <c r="E31" s="37">
        <f>E32</f>
        <v>3231.8</v>
      </c>
      <c r="F31" s="18"/>
      <c r="G31" s="19">
        <f t="shared" ref="G31:G34" si="3">ROUND(F31*E31,2)</f>
        <v>0</v>
      </c>
    </row>
    <row r="32" spans="2:7" ht="35.1" customHeight="1" x14ac:dyDescent="0.2">
      <c r="B32" s="15">
        <v>19</v>
      </c>
      <c r="C32" s="2" t="s">
        <v>62</v>
      </c>
      <c r="D32" s="34" t="s">
        <v>11</v>
      </c>
      <c r="E32" s="37">
        <v>3231.8</v>
      </c>
      <c r="F32" s="18"/>
      <c r="G32" s="19">
        <f t="shared" ref="G32" si="4">ROUND(F32*E32,2)</f>
        <v>0</v>
      </c>
    </row>
    <row r="33" spans="2:7" ht="35.1" customHeight="1" x14ac:dyDescent="0.2">
      <c r="B33" s="15">
        <v>20</v>
      </c>
      <c r="C33" s="2" t="s">
        <v>64</v>
      </c>
      <c r="D33" s="17" t="s">
        <v>11</v>
      </c>
      <c r="E33" s="37">
        <f>E32</f>
        <v>3231.8</v>
      </c>
      <c r="F33" s="18"/>
      <c r="G33" s="19">
        <f>ROUND(F33*E33,2)</f>
        <v>0</v>
      </c>
    </row>
    <row r="34" spans="2:7" ht="35.1" customHeight="1" x14ac:dyDescent="0.2">
      <c r="B34" s="15">
        <v>21</v>
      </c>
      <c r="C34" s="2" t="s">
        <v>63</v>
      </c>
      <c r="D34" s="17" t="s">
        <v>11</v>
      </c>
      <c r="E34" s="37">
        <v>2938</v>
      </c>
      <c r="F34" s="18"/>
      <c r="G34" s="19">
        <f t="shared" si="3"/>
        <v>0</v>
      </c>
    </row>
    <row r="35" spans="2:7" ht="35.1" customHeight="1" x14ac:dyDescent="0.2">
      <c r="B35" s="15"/>
      <c r="C35" s="33" t="s">
        <v>33</v>
      </c>
      <c r="D35" s="22"/>
      <c r="E35" s="39"/>
      <c r="F35" s="22"/>
      <c r="G35" s="23">
        <f>SUBTOTAL(109,G31:G34)</f>
        <v>0</v>
      </c>
    </row>
    <row r="36" spans="2:7" ht="35.1" customHeight="1" x14ac:dyDescent="0.2">
      <c r="B36" s="42" t="s">
        <v>14</v>
      </c>
      <c r="C36" s="33" t="s">
        <v>34</v>
      </c>
      <c r="D36" s="22"/>
      <c r="E36" s="39"/>
      <c r="F36" s="22"/>
      <c r="G36" s="23"/>
    </row>
    <row r="37" spans="2:7" ht="35.1" customHeight="1" x14ac:dyDescent="0.2">
      <c r="B37" s="15">
        <v>22</v>
      </c>
      <c r="C37" s="2" t="s">
        <v>93</v>
      </c>
      <c r="D37" s="34" t="s">
        <v>11</v>
      </c>
      <c r="E37" s="37">
        <v>1780.05</v>
      </c>
      <c r="F37" s="18"/>
      <c r="G37" s="19">
        <f t="shared" ref="G37:G41" si="5">ROUND(F37*E37,2)</f>
        <v>0</v>
      </c>
    </row>
    <row r="38" spans="2:7" ht="35.1" customHeight="1" x14ac:dyDescent="0.2">
      <c r="B38" s="15">
        <v>23</v>
      </c>
      <c r="C38" s="2" t="s">
        <v>94</v>
      </c>
      <c r="D38" s="17" t="s">
        <v>11</v>
      </c>
      <c r="E38" s="37">
        <v>178.73</v>
      </c>
      <c r="F38" s="18"/>
      <c r="G38" s="19">
        <f t="shared" ref="G38" si="6">ROUND(F38*E38,2)</f>
        <v>0</v>
      </c>
    </row>
    <row r="39" spans="2:7" ht="35.1" customHeight="1" x14ac:dyDescent="0.2">
      <c r="B39" s="15">
        <v>24</v>
      </c>
      <c r="C39" s="2" t="s">
        <v>95</v>
      </c>
      <c r="D39" s="34" t="s">
        <v>11</v>
      </c>
      <c r="E39" s="37">
        <v>27</v>
      </c>
      <c r="F39" s="18"/>
      <c r="G39" s="19">
        <f t="shared" si="5"/>
        <v>0</v>
      </c>
    </row>
    <row r="40" spans="2:7" ht="35.1" customHeight="1" x14ac:dyDescent="0.2">
      <c r="B40" s="15">
        <v>25</v>
      </c>
      <c r="C40" s="2" t="s">
        <v>163</v>
      </c>
      <c r="D40" s="34" t="s">
        <v>11</v>
      </c>
      <c r="E40" s="37">
        <v>979.22</v>
      </c>
      <c r="F40" s="18"/>
      <c r="G40" s="19">
        <f t="shared" si="5"/>
        <v>0</v>
      </c>
    </row>
    <row r="41" spans="2:7" ht="35.1" customHeight="1" x14ac:dyDescent="0.2">
      <c r="B41" s="15">
        <v>26</v>
      </c>
      <c r="C41" s="2" t="s">
        <v>65</v>
      </c>
      <c r="D41" s="34" t="s">
        <v>31</v>
      </c>
      <c r="E41" s="37">
        <v>28</v>
      </c>
      <c r="F41" s="18"/>
      <c r="G41" s="19">
        <f t="shared" si="5"/>
        <v>0</v>
      </c>
    </row>
    <row r="42" spans="2:7" ht="35.1" customHeight="1" x14ac:dyDescent="0.2">
      <c r="B42" s="15">
        <v>27</v>
      </c>
      <c r="C42" s="2" t="s">
        <v>66</v>
      </c>
      <c r="D42" s="34" t="s">
        <v>31</v>
      </c>
      <c r="E42" s="37">
        <v>2.9</v>
      </c>
      <c r="F42" s="18"/>
      <c r="G42" s="19">
        <f t="shared" ref="G42" si="7">ROUND(F42*E42,2)</f>
        <v>0</v>
      </c>
    </row>
    <row r="43" spans="2:7" ht="35.1" customHeight="1" x14ac:dyDescent="0.2">
      <c r="B43" s="20"/>
      <c r="C43" s="33" t="s">
        <v>36</v>
      </c>
      <c r="D43" s="22"/>
      <c r="E43" s="39"/>
      <c r="F43" s="22"/>
      <c r="G43" s="23">
        <f>SUBTOTAL(109,G37:G42)</f>
        <v>0</v>
      </c>
    </row>
    <row r="44" spans="2:7" ht="35.1" customHeight="1" x14ac:dyDescent="0.2">
      <c r="B44" s="42" t="s">
        <v>15</v>
      </c>
      <c r="C44" s="21" t="s">
        <v>6</v>
      </c>
      <c r="D44" s="22"/>
      <c r="E44" s="39"/>
      <c r="F44" s="22"/>
      <c r="G44" s="19"/>
    </row>
    <row r="45" spans="2:7" ht="41.25" customHeight="1" x14ac:dyDescent="0.2">
      <c r="B45" s="15">
        <v>28</v>
      </c>
      <c r="C45" s="2" t="s">
        <v>162</v>
      </c>
      <c r="D45" s="17" t="s">
        <v>19</v>
      </c>
      <c r="E45" s="37">
        <v>1084.5</v>
      </c>
      <c r="F45" s="18"/>
      <c r="G45" s="19">
        <f t="shared" ref="G45" si="8">ROUND(F45*E45,2)</f>
        <v>0</v>
      </c>
    </row>
    <row r="46" spans="2:7" ht="41.25" customHeight="1" x14ac:dyDescent="0.2">
      <c r="B46" s="15">
        <v>29</v>
      </c>
      <c r="C46" s="2" t="s">
        <v>67</v>
      </c>
      <c r="D46" s="17" t="s">
        <v>19</v>
      </c>
      <c r="E46" s="37">
        <v>502.36</v>
      </c>
      <c r="F46" s="18"/>
      <c r="G46" s="19">
        <f t="shared" ref="G46" si="9">ROUND(F46*E46,2)</f>
        <v>0</v>
      </c>
    </row>
    <row r="47" spans="2:7" ht="41.25" customHeight="1" x14ac:dyDescent="0.2">
      <c r="B47" s="15">
        <v>30</v>
      </c>
      <c r="C47" s="2" t="s">
        <v>102</v>
      </c>
      <c r="D47" s="34" t="s">
        <v>96</v>
      </c>
      <c r="E47" s="37">
        <v>2.85</v>
      </c>
      <c r="F47" s="18"/>
      <c r="G47" s="19">
        <f>ROUND(F47*E47,2)</f>
        <v>0</v>
      </c>
    </row>
    <row r="48" spans="2:7" ht="35.1" customHeight="1" x14ac:dyDescent="0.2">
      <c r="B48" s="20"/>
      <c r="C48" s="21" t="s">
        <v>5</v>
      </c>
      <c r="D48" s="22"/>
      <c r="E48" s="39"/>
      <c r="F48" s="22"/>
      <c r="G48" s="23">
        <f>SUBTOTAL(109,G45:G47)</f>
        <v>0</v>
      </c>
    </row>
    <row r="49" spans="2:7" ht="35.1" customHeight="1" x14ac:dyDescent="0.2">
      <c r="B49" s="42" t="s">
        <v>16</v>
      </c>
      <c r="C49" s="33" t="s">
        <v>45</v>
      </c>
      <c r="D49" s="22"/>
      <c r="E49" s="39"/>
      <c r="F49" s="22"/>
      <c r="G49" s="19"/>
    </row>
    <row r="50" spans="2:7" ht="35.1" customHeight="1" x14ac:dyDescent="0.2">
      <c r="B50" s="15">
        <v>31</v>
      </c>
      <c r="C50" s="2" t="s">
        <v>70</v>
      </c>
      <c r="D50" s="34" t="s">
        <v>11</v>
      </c>
      <c r="E50" s="37">
        <v>49</v>
      </c>
      <c r="F50" s="18"/>
      <c r="G50" s="19">
        <f t="shared" ref="G50:G57" si="10">ROUND(F50*E50,2)</f>
        <v>0</v>
      </c>
    </row>
    <row r="51" spans="2:7" ht="35.1" customHeight="1" x14ac:dyDescent="0.2">
      <c r="B51" s="15">
        <v>32</v>
      </c>
      <c r="C51" s="2" t="s">
        <v>97</v>
      </c>
      <c r="D51" s="34" t="s">
        <v>11</v>
      </c>
      <c r="E51" s="37">
        <v>2.2799999999999998</v>
      </c>
      <c r="F51" s="18"/>
      <c r="G51" s="19">
        <f t="shared" si="10"/>
        <v>0</v>
      </c>
    </row>
    <row r="52" spans="2:7" ht="35.1" customHeight="1" x14ac:dyDescent="0.2">
      <c r="B52" s="15">
        <v>33</v>
      </c>
      <c r="C52" s="2" t="s">
        <v>71</v>
      </c>
      <c r="D52" s="34" t="s">
        <v>69</v>
      </c>
      <c r="E52" s="37">
        <v>2</v>
      </c>
      <c r="F52" s="18"/>
      <c r="G52" s="19">
        <f t="shared" si="10"/>
        <v>0</v>
      </c>
    </row>
    <row r="53" spans="2:7" ht="35.1" customHeight="1" x14ac:dyDescent="0.2">
      <c r="B53" s="15">
        <v>34</v>
      </c>
      <c r="C53" s="2" t="s">
        <v>72</v>
      </c>
      <c r="D53" s="34" t="s">
        <v>69</v>
      </c>
      <c r="E53" s="37">
        <v>2</v>
      </c>
      <c r="F53" s="18"/>
      <c r="G53" s="19">
        <f t="shared" si="10"/>
        <v>0</v>
      </c>
    </row>
    <row r="54" spans="2:7" ht="35.1" customHeight="1" x14ac:dyDescent="0.2">
      <c r="B54" s="15">
        <v>35</v>
      </c>
      <c r="C54" s="2" t="s">
        <v>87</v>
      </c>
      <c r="D54" s="34" t="s">
        <v>69</v>
      </c>
      <c r="E54" s="37">
        <v>2</v>
      </c>
      <c r="F54" s="18"/>
      <c r="G54" s="19">
        <f t="shared" si="10"/>
        <v>0</v>
      </c>
    </row>
    <row r="55" spans="2:7" ht="35.1" customHeight="1" x14ac:dyDescent="0.2">
      <c r="B55" s="15">
        <v>36</v>
      </c>
      <c r="C55" s="2" t="s">
        <v>68</v>
      </c>
      <c r="D55" s="34" t="s">
        <v>69</v>
      </c>
      <c r="E55" s="37">
        <v>94</v>
      </c>
      <c r="F55" s="18"/>
      <c r="G55" s="19">
        <f t="shared" ref="G55" si="11">ROUND(F55*E55,2)</f>
        <v>0</v>
      </c>
    </row>
    <row r="56" spans="2:7" ht="35.1" customHeight="1" x14ac:dyDescent="0.2">
      <c r="B56" s="15">
        <v>37</v>
      </c>
      <c r="C56" s="2" t="s">
        <v>148</v>
      </c>
      <c r="D56" s="34" t="s">
        <v>69</v>
      </c>
      <c r="E56" s="37">
        <v>53</v>
      </c>
      <c r="F56" s="18"/>
      <c r="G56" s="19">
        <f t="shared" si="10"/>
        <v>0</v>
      </c>
    </row>
    <row r="57" spans="2:7" ht="35.1" customHeight="1" x14ac:dyDescent="0.2">
      <c r="B57" s="15">
        <v>38</v>
      </c>
      <c r="C57" s="2" t="s">
        <v>73</v>
      </c>
      <c r="D57" s="34" t="s">
        <v>69</v>
      </c>
      <c r="E57" s="37">
        <v>1</v>
      </c>
      <c r="F57" s="18"/>
      <c r="G57" s="19">
        <f t="shared" si="10"/>
        <v>0</v>
      </c>
    </row>
    <row r="58" spans="2:7" ht="35.1" customHeight="1" x14ac:dyDescent="0.2">
      <c r="B58" s="20"/>
      <c r="C58" s="33" t="s">
        <v>46</v>
      </c>
      <c r="D58" s="22"/>
      <c r="E58" s="39"/>
      <c r="F58" s="22"/>
      <c r="G58" s="23">
        <f>SUBTOTAL(109,G50:G57)</f>
        <v>0</v>
      </c>
    </row>
    <row r="59" spans="2:7" ht="35.1" customHeight="1" x14ac:dyDescent="0.2">
      <c r="B59" s="42" t="s">
        <v>89</v>
      </c>
      <c r="C59" s="33" t="s">
        <v>76</v>
      </c>
      <c r="D59" s="22"/>
      <c r="E59" s="39"/>
      <c r="F59" s="22"/>
      <c r="G59" s="19"/>
    </row>
    <row r="60" spans="2:7" ht="35.1" customHeight="1" x14ac:dyDescent="0.2">
      <c r="B60" s="15">
        <v>39</v>
      </c>
      <c r="C60" s="2" t="s">
        <v>74</v>
      </c>
      <c r="D60" s="34" t="s">
        <v>11</v>
      </c>
      <c r="E60" s="37">
        <v>42.12</v>
      </c>
      <c r="F60" s="18"/>
      <c r="G60" s="19">
        <f t="shared" ref="G60" si="12">ROUND(F60*E60,2)</f>
        <v>0</v>
      </c>
    </row>
    <row r="61" spans="2:7" ht="35.1" customHeight="1" x14ac:dyDescent="0.2">
      <c r="B61" s="15">
        <v>40</v>
      </c>
      <c r="C61" s="2" t="s">
        <v>75</v>
      </c>
      <c r="D61" s="34" t="s">
        <v>11</v>
      </c>
      <c r="E61" s="37">
        <v>189.12</v>
      </c>
      <c r="F61" s="18"/>
      <c r="G61" s="19">
        <f t="shared" ref="G61" si="13">ROUND(F61*E61,2)</f>
        <v>0</v>
      </c>
    </row>
    <row r="62" spans="2:7" ht="35.1" customHeight="1" x14ac:dyDescent="0.2">
      <c r="B62" s="97">
        <v>41</v>
      </c>
      <c r="C62" s="98" t="s">
        <v>164</v>
      </c>
      <c r="D62" s="99" t="s">
        <v>19</v>
      </c>
      <c r="E62" s="100">
        <v>8</v>
      </c>
      <c r="F62" s="18"/>
      <c r="G62" s="19">
        <f>ROUND(F62*E62,2)</f>
        <v>0</v>
      </c>
    </row>
    <row r="63" spans="2:7" ht="35.1" customHeight="1" x14ac:dyDescent="0.2">
      <c r="B63" s="97">
        <v>42</v>
      </c>
      <c r="C63" s="98" t="s">
        <v>165</v>
      </c>
      <c r="D63" s="99" t="s">
        <v>11</v>
      </c>
      <c r="E63" s="100">
        <v>6</v>
      </c>
      <c r="F63" s="18"/>
      <c r="G63" s="19">
        <f>ROUND(F63*E63,2)</f>
        <v>0</v>
      </c>
    </row>
    <row r="64" spans="2:7" ht="35.1" customHeight="1" x14ac:dyDescent="0.2">
      <c r="B64" s="97">
        <v>43</v>
      </c>
      <c r="C64" s="98" t="s">
        <v>166</v>
      </c>
      <c r="D64" s="99" t="s">
        <v>115</v>
      </c>
      <c r="E64" s="100">
        <v>4</v>
      </c>
      <c r="F64" s="18"/>
      <c r="G64" s="19">
        <f>ROUND(F64*E64,2)</f>
        <v>0</v>
      </c>
    </row>
    <row r="65" spans="2:9" ht="35.1" customHeight="1" x14ac:dyDescent="0.2">
      <c r="B65" s="15"/>
      <c r="C65" s="33" t="s">
        <v>77</v>
      </c>
      <c r="D65" s="22"/>
      <c r="E65" s="39"/>
      <c r="F65" s="22"/>
      <c r="G65" s="23">
        <f>SUBTOTAL(109,G60:G64)</f>
        <v>0</v>
      </c>
    </row>
    <row r="66" spans="2:9" ht="35.1" customHeight="1" x14ac:dyDescent="0.2">
      <c r="B66" s="42" t="s">
        <v>90</v>
      </c>
      <c r="C66" s="33" t="s">
        <v>88</v>
      </c>
      <c r="D66" s="22"/>
      <c r="E66" s="39"/>
      <c r="F66" s="22"/>
      <c r="G66" s="19"/>
    </row>
    <row r="67" spans="2:9" ht="35.1" customHeight="1" x14ac:dyDescent="0.2">
      <c r="B67" s="97">
        <v>44</v>
      </c>
      <c r="C67" s="2" t="s">
        <v>98</v>
      </c>
      <c r="D67" s="34" t="s">
        <v>44</v>
      </c>
      <c r="E67" s="37">
        <v>13</v>
      </c>
      <c r="F67" s="18"/>
      <c r="G67" s="19">
        <f t="shared" ref="G67" si="14">ROUND(F67*E67,2)</f>
        <v>0</v>
      </c>
      <c r="I67" s="92"/>
    </row>
    <row r="68" spans="2:9" ht="35.1" customHeight="1" x14ac:dyDescent="0.2">
      <c r="B68" s="97">
        <v>45</v>
      </c>
      <c r="C68" s="2" t="s">
        <v>99</v>
      </c>
      <c r="D68" s="34" t="s">
        <v>44</v>
      </c>
      <c r="E68" s="37">
        <v>2</v>
      </c>
      <c r="F68" s="18"/>
      <c r="G68" s="19">
        <f t="shared" ref="G68:G69" si="15">ROUND(F68*E68,2)</f>
        <v>0</v>
      </c>
      <c r="I68" s="92"/>
    </row>
    <row r="69" spans="2:9" ht="35.1" customHeight="1" x14ac:dyDescent="0.2">
      <c r="B69" s="97">
        <v>46</v>
      </c>
      <c r="C69" s="2" t="s">
        <v>100</v>
      </c>
      <c r="D69" s="34" t="s">
        <v>96</v>
      </c>
      <c r="E69" s="37">
        <v>1.03</v>
      </c>
      <c r="F69" s="18"/>
      <c r="G69" s="19">
        <f t="shared" si="15"/>
        <v>0</v>
      </c>
      <c r="I69" s="92"/>
    </row>
    <row r="70" spans="2:9" ht="35.1" customHeight="1" x14ac:dyDescent="0.2">
      <c r="B70" s="15"/>
      <c r="C70" s="33" t="s">
        <v>101</v>
      </c>
      <c r="D70" s="22"/>
      <c r="E70" s="39"/>
      <c r="F70" s="22"/>
      <c r="G70" s="23">
        <f>SUBTOTAL(109,G67:G69)</f>
        <v>0</v>
      </c>
    </row>
    <row r="71" spans="2:9" ht="35.1" customHeight="1" x14ac:dyDescent="0.2">
      <c r="B71" s="42" t="s">
        <v>103</v>
      </c>
      <c r="C71" s="33" t="s">
        <v>104</v>
      </c>
      <c r="D71" s="22"/>
      <c r="E71" s="39"/>
      <c r="F71" s="22"/>
      <c r="G71" s="19"/>
    </row>
    <row r="72" spans="2:9" ht="35.1" customHeight="1" x14ac:dyDescent="0.2">
      <c r="B72" s="97">
        <v>47</v>
      </c>
      <c r="C72" s="2" t="s">
        <v>105</v>
      </c>
      <c r="D72" s="34" t="s">
        <v>11</v>
      </c>
      <c r="E72" s="37">
        <v>175</v>
      </c>
      <c r="F72" s="18"/>
      <c r="G72" s="19">
        <f t="shared" ref="G72:G73" si="16">ROUND(F72*E72,2)</f>
        <v>0</v>
      </c>
    </row>
    <row r="73" spans="2:9" ht="35.1" customHeight="1" x14ac:dyDescent="0.2">
      <c r="B73" s="97">
        <v>48</v>
      </c>
      <c r="C73" s="2" t="s">
        <v>106</v>
      </c>
      <c r="D73" s="34" t="s">
        <v>11</v>
      </c>
      <c r="E73" s="37">
        <v>175</v>
      </c>
      <c r="F73" s="18"/>
      <c r="G73" s="19">
        <f t="shared" si="16"/>
        <v>0</v>
      </c>
    </row>
    <row r="74" spans="2:9" ht="35.1" customHeight="1" x14ac:dyDescent="0.2">
      <c r="B74" s="15"/>
      <c r="C74" s="33" t="s">
        <v>160</v>
      </c>
      <c r="D74" s="22"/>
      <c r="E74" s="39"/>
      <c r="F74" s="22"/>
      <c r="G74" s="23">
        <f>SUBTOTAL(109,G72:G73)</f>
        <v>0</v>
      </c>
    </row>
    <row r="75" spans="2:9" ht="35.1" customHeight="1" x14ac:dyDescent="0.2">
      <c r="B75" s="1" t="s">
        <v>110</v>
      </c>
      <c r="C75" s="26" t="s">
        <v>27</v>
      </c>
      <c r="D75" s="22"/>
      <c r="E75" s="39"/>
      <c r="F75" s="22"/>
      <c r="G75" s="19"/>
    </row>
    <row r="76" spans="2:9" ht="35.1" customHeight="1" x14ac:dyDescent="0.2">
      <c r="B76" s="101">
        <v>49</v>
      </c>
      <c r="C76" s="25" t="s">
        <v>27</v>
      </c>
      <c r="D76" s="17" t="s">
        <v>22</v>
      </c>
      <c r="E76" s="37">
        <v>1</v>
      </c>
      <c r="F76" s="18"/>
      <c r="G76" s="19">
        <f>ROUND(F76*E76,2)</f>
        <v>0</v>
      </c>
    </row>
    <row r="77" spans="2:9" ht="35.1" customHeight="1" thickBot="1" x14ac:dyDescent="0.25">
      <c r="B77" s="28"/>
      <c r="C77" s="26" t="s">
        <v>28</v>
      </c>
      <c r="D77" s="22"/>
      <c r="E77" s="39"/>
      <c r="F77" s="22"/>
      <c r="G77" s="23">
        <f>SUBTOTAL(109,G76)</f>
        <v>0</v>
      </c>
    </row>
    <row r="78" spans="2:9" ht="24.95" customHeight="1" thickBot="1" x14ac:dyDescent="0.25">
      <c r="B78" s="110" t="s">
        <v>10</v>
      </c>
      <c r="C78" s="111"/>
      <c r="D78" s="111"/>
      <c r="E78" s="111"/>
      <c r="F78" s="112"/>
      <c r="G78" s="61">
        <f>SUBTOTAL(109,G8:G77)</f>
        <v>0</v>
      </c>
    </row>
    <row r="79" spans="2:9" x14ac:dyDescent="0.2">
      <c r="B79" s="64"/>
      <c r="C79" s="65"/>
      <c r="D79" s="66"/>
      <c r="E79" s="67"/>
      <c r="F79" s="66"/>
      <c r="G79" s="68"/>
    </row>
    <row r="80" spans="2:9" x14ac:dyDescent="0.2">
      <c r="B80" s="64"/>
      <c r="C80" s="65"/>
      <c r="D80" s="66"/>
      <c r="E80" s="67"/>
      <c r="F80" s="66"/>
      <c r="G80" s="68"/>
    </row>
    <row r="81" spans="2:7" x14ac:dyDescent="0.2">
      <c r="B81" s="64"/>
      <c r="C81" s="65"/>
      <c r="D81" s="66"/>
      <c r="E81" s="67"/>
      <c r="F81" s="66"/>
      <c r="G81" s="68"/>
    </row>
    <row r="82" spans="2:7" x14ac:dyDescent="0.2">
      <c r="B82" s="69"/>
      <c r="C82" s="65"/>
      <c r="D82" s="66"/>
      <c r="E82" s="67"/>
      <c r="F82" s="66"/>
      <c r="G82" s="68"/>
    </row>
    <row r="83" spans="2:7" x14ac:dyDescent="0.2">
      <c r="B83" s="64"/>
      <c r="C83" s="65"/>
      <c r="D83" s="66"/>
      <c r="E83" s="67"/>
      <c r="F83" s="66"/>
      <c r="G83" s="68"/>
    </row>
  </sheetData>
  <sheetProtection algorithmName="SHA-512" hashValue="k77dLIEm/IZ0r1QoVqgG/4wsHQDwfvR/YjOyURvFQzI8Wy6rIVvz6USEAnsPPEK8mSAdhuBKGaYgOJmRxW1Meg==" saltValue="4yk7kBPfqRJlPLPs3d/KbQ==" spinCount="100000" sheet="1" objects="1" scenarios="1" selectLockedCells="1"/>
  <mergeCells count="3">
    <mergeCell ref="B2:H2"/>
    <mergeCell ref="B3:G3"/>
    <mergeCell ref="B78:F78"/>
  </mergeCells>
  <phoneticPr fontId="21" type="noConversion"/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8"/>
  <sheetViews>
    <sheetView showZeros="0" topLeftCell="A40" zoomScaleNormal="100" workbookViewId="0">
      <selection activeCell="F17" sqref="F17:F22"/>
    </sheetView>
  </sheetViews>
  <sheetFormatPr defaultRowHeight="12.75" x14ac:dyDescent="0.2"/>
  <cols>
    <col min="1" max="1" width="9.140625" style="70"/>
    <col min="2" max="2" width="5" style="64" customWidth="1"/>
    <col min="3" max="3" width="67.85546875" style="65" customWidth="1"/>
    <col min="4" max="4" width="13" style="66" customWidth="1"/>
    <col min="5" max="5" width="14.140625" style="67" customWidth="1"/>
    <col min="6" max="6" width="15.85546875" style="66" customWidth="1"/>
    <col min="7" max="7" width="16.42578125" style="68" customWidth="1"/>
    <col min="8" max="16384" width="9.140625" style="70"/>
  </cols>
  <sheetData>
    <row r="2" spans="2:8" ht="30" customHeight="1" x14ac:dyDescent="0.2">
      <c r="B2" s="107" t="s">
        <v>29</v>
      </c>
      <c r="C2" s="107"/>
      <c r="D2" s="107"/>
      <c r="E2" s="107"/>
      <c r="F2" s="107"/>
      <c r="G2" s="107"/>
      <c r="H2" s="107"/>
    </row>
    <row r="3" spans="2:8" ht="30" customHeight="1" x14ac:dyDescent="0.2">
      <c r="B3" s="108" t="s">
        <v>150</v>
      </c>
      <c r="C3" s="108"/>
      <c r="D3" s="108"/>
      <c r="E3" s="108"/>
      <c r="F3" s="108"/>
      <c r="G3" s="108"/>
    </row>
    <row r="4" spans="2:8" ht="30" customHeight="1" thickBot="1" x14ac:dyDescent="0.25">
      <c r="B4" s="90"/>
      <c r="C4" s="90"/>
      <c r="D4" s="90"/>
      <c r="E4" s="90"/>
      <c r="F4" s="90"/>
      <c r="G4" s="90"/>
    </row>
    <row r="5" spans="2:8" ht="36" x14ac:dyDescent="0.2">
      <c r="B5" s="4" t="s">
        <v>0</v>
      </c>
      <c r="C5" s="5" t="s">
        <v>1</v>
      </c>
      <c r="D5" s="6" t="s">
        <v>7</v>
      </c>
      <c r="E5" s="35" t="s">
        <v>4</v>
      </c>
      <c r="F5" s="6" t="s">
        <v>8</v>
      </c>
      <c r="G5" s="7" t="s">
        <v>9</v>
      </c>
    </row>
    <row r="6" spans="2:8" ht="15" customHeight="1" thickBot="1" x14ac:dyDescent="0.25">
      <c r="B6" s="71">
        <v>1</v>
      </c>
      <c r="C6" s="72">
        <v>2</v>
      </c>
      <c r="D6" s="73">
        <v>3</v>
      </c>
      <c r="E6" s="72">
        <v>4</v>
      </c>
      <c r="F6" s="73">
        <v>5</v>
      </c>
      <c r="G6" s="74">
        <v>6</v>
      </c>
    </row>
    <row r="7" spans="2:8" ht="35.1" customHeight="1" x14ac:dyDescent="0.2">
      <c r="B7" s="75" t="s">
        <v>12</v>
      </c>
      <c r="C7" s="41" t="s">
        <v>25</v>
      </c>
      <c r="D7" s="76"/>
      <c r="E7" s="77"/>
      <c r="F7" s="76"/>
      <c r="G7" s="78"/>
    </row>
    <row r="8" spans="2:8" ht="45" customHeight="1" x14ac:dyDescent="0.2">
      <c r="B8" s="79">
        <v>1</v>
      </c>
      <c r="C8" s="2" t="s">
        <v>84</v>
      </c>
      <c r="D8" s="34" t="s">
        <v>22</v>
      </c>
      <c r="E8" s="38">
        <v>3</v>
      </c>
      <c r="F8" s="80"/>
      <c r="G8" s="81">
        <f>ROUND(F8*E8,2)</f>
        <v>0</v>
      </c>
    </row>
    <row r="9" spans="2:8" ht="45" customHeight="1" x14ac:dyDescent="0.2">
      <c r="B9" s="79">
        <v>2</v>
      </c>
      <c r="C9" s="2" t="s">
        <v>85</v>
      </c>
      <c r="D9" s="34" t="s">
        <v>22</v>
      </c>
      <c r="E9" s="38">
        <v>1</v>
      </c>
      <c r="F9" s="80"/>
      <c r="G9" s="81">
        <f t="shared" ref="G9" si="0">ROUND(F9*E9,2)</f>
        <v>0</v>
      </c>
    </row>
    <row r="10" spans="2:8" ht="35.1" customHeight="1" x14ac:dyDescent="0.2">
      <c r="B10" s="82"/>
      <c r="C10" s="33" t="s">
        <v>26</v>
      </c>
      <c r="D10" s="83"/>
      <c r="E10" s="84"/>
      <c r="F10" s="83"/>
      <c r="G10" s="85">
        <f>SUBTOTAL(109,G8:G9)</f>
        <v>0</v>
      </c>
    </row>
    <row r="11" spans="2:8" ht="35.1" customHeight="1" x14ac:dyDescent="0.2">
      <c r="B11" s="86" t="s">
        <v>13</v>
      </c>
      <c r="C11" s="33" t="s">
        <v>20</v>
      </c>
      <c r="D11" s="34"/>
      <c r="E11" s="38"/>
      <c r="F11" s="83"/>
      <c r="G11" s="85"/>
    </row>
    <row r="12" spans="2:8" ht="37.5" customHeight="1" x14ac:dyDescent="0.2">
      <c r="B12" s="82">
        <v>3</v>
      </c>
      <c r="C12" s="2" t="s">
        <v>142</v>
      </c>
      <c r="D12" s="34" t="s">
        <v>17</v>
      </c>
      <c r="E12" s="38">
        <v>24</v>
      </c>
      <c r="F12" s="80"/>
      <c r="G12" s="81">
        <f>ROUND(F12*E12,2)</f>
        <v>0</v>
      </c>
    </row>
    <row r="13" spans="2:8" ht="35.1" customHeight="1" x14ac:dyDescent="0.2">
      <c r="B13" s="82">
        <v>4</v>
      </c>
      <c r="C13" s="2" t="s">
        <v>21</v>
      </c>
      <c r="D13" s="34" t="s">
        <v>17</v>
      </c>
      <c r="E13" s="38">
        <f>E12</f>
        <v>24</v>
      </c>
      <c r="F13" s="80"/>
      <c r="G13" s="81">
        <f t="shared" ref="G13:G14" si="1">ROUND(F13*E13,2)</f>
        <v>0</v>
      </c>
    </row>
    <row r="14" spans="2:8" ht="35.1" customHeight="1" x14ac:dyDescent="0.2">
      <c r="B14" s="82">
        <v>5</v>
      </c>
      <c r="C14" s="2" t="s">
        <v>107</v>
      </c>
      <c r="D14" s="34" t="s">
        <v>17</v>
      </c>
      <c r="E14" s="38">
        <v>20</v>
      </c>
      <c r="F14" s="80"/>
      <c r="G14" s="81">
        <f t="shared" si="1"/>
        <v>0</v>
      </c>
    </row>
    <row r="15" spans="2:8" ht="35.1" customHeight="1" x14ac:dyDescent="0.2">
      <c r="B15" s="82"/>
      <c r="C15" s="33" t="s">
        <v>23</v>
      </c>
      <c r="D15" s="83"/>
      <c r="E15" s="84"/>
      <c r="F15" s="83"/>
      <c r="G15" s="85">
        <f>SUBTOTAL(109,G12:G14)</f>
        <v>0</v>
      </c>
    </row>
    <row r="16" spans="2:8" ht="35.1" customHeight="1" x14ac:dyDescent="0.2">
      <c r="B16" s="87" t="s">
        <v>18</v>
      </c>
      <c r="C16" s="33" t="s">
        <v>78</v>
      </c>
      <c r="D16" s="83"/>
      <c r="E16" s="84"/>
      <c r="F16" s="83"/>
      <c r="G16" s="81"/>
    </row>
    <row r="17" spans="2:7" ht="35.1" customHeight="1" x14ac:dyDescent="0.2">
      <c r="B17" s="79">
        <v>6</v>
      </c>
      <c r="C17" s="2" t="s">
        <v>143</v>
      </c>
      <c r="D17" s="34" t="s">
        <v>19</v>
      </c>
      <c r="E17" s="38">
        <v>1.8</v>
      </c>
      <c r="F17" s="80"/>
      <c r="G17" s="81">
        <f>ROUND(F17*E17,2)</f>
        <v>0</v>
      </c>
    </row>
    <row r="18" spans="2:7" ht="34.5" customHeight="1" x14ac:dyDescent="0.2">
      <c r="B18" s="79">
        <v>7</v>
      </c>
      <c r="C18" s="2" t="s">
        <v>79</v>
      </c>
      <c r="D18" s="34" t="s">
        <v>44</v>
      </c>
      <c r="E18" s="38">
        <v>2</v>
      </c>
      <c r="F18" s="80"/>
      <c r="G18" s="81">
        <f t="shared" ref="G18:G22" si="2">ROUND(F18*E18,2)</f>
        <v>0</v>
      </c>
    </row>
    <row r="19" spans="2:7" ht="35.1" customHeight="1" x14ac:dyDescent="0.2">
      <c r="B19" s="79">
        <v>8</v>
      </c>
      <c r="C19" s="2" t="s">
        <v>80</v>
      </c>
      <c r="D19" s="34" t="s">
        <v>44</v>
      </c>
      <c r="E19" s="38">
        <v>4</v>
      </c>
      <c r="F19" s="80"/>
      <c r="G19" s="81">
        <f t="shared" si="2"/>
        <v>0</v>
      </c>
    </row>
    <row r="20" spans="2:7" ht="35.1" customHeight="1" x14ac:dyDescent="0.2">
      <c r="B20" s="79">
        <v>9</v>
      </c>
      <c r="C20" s="2" t="s">
        <v>81</v>
      </c>
      <c r="D20" s="34" t="s">
        <v>44</v>
      </c>
      <c r="E20" s="38">
        <v>2</v>
      </c>
      <c r="F20" s="80"/>
      <c r="G20" s="81">
        <f>ROUND(F20*E20,2)</f>
        <v>0</v>
      </c>
    </row>
    <row r="21" spans="2:7" ht="35.1" customHeight="1" x14ac:dyDescent="0.2">
      <c r="B21" s="79">
        <v>10</v>
      </c>
      <c r="C21" s="2" t="s">
        <v>82</v>
      </c>
      <c r="D21" s="34" t="s">
        <v>44</v>
      </c>
      <c r="E21" s="38">
        <v>1</v>
      </c>
      <c r="F21" s="80"/>
      <c r="G21" s="81">
        <f t="shared" si="2"/>
        <v>0</v>
      </c>
    </row>
    <row r="22" spans="2:7" ht="35.1" customHeight="1" x14ac:dyDescent="0.2">
      <c r="B22" s="79">
        <v>11</v>
      </c>
      <c r="C22" s="2" t="s">
        <v>83</v>
      </c>
      <c r="D22" s="34" t="s">
        <v>44</v>
      </c>
      <c r="E22" s="38">
        <v>1</v>
      </c>
      <c r="F22" s="80"/>
      <c r="G22" s="81">
        <f t="shared" si="2"/>
        <v>0</v>
      </c>
    </row>
    <row r="23" spans="2:7" ht="35.1" customHeight="1" thickBot="1" x14ac:dyDescent="0.25">
      <c r="B23" s="79"/>
      <c r="C23" s="33" t="s">
        <v>86</v>
      </c>
      <c r="D23" s="83"/>
      <c r="E23" s="84"/>
      <c r="F23" s="83"/>
      <c r="G23" s="85">
        <f>SUBTOTAL(109,G17:G22)</f>
        <v>0</v>
      </c>
    </row>
    <row r="24" spans="2:7" ht="24.95" customHeight="1" thickBot="1" x14ac:dyDescent="0.25">
      <c r="B24" s="113" t="s">
        <v>10</v>
      </c>
      <c r="C24" s="114"/>
      <c r="D24" s="114"/>
      <c r="E24" s="114"/>
      <c r="F24" s="115"/>
      <c r="G24" s="61">
        <f>SUBTOTAL(109,G8:G23)</f>
        <v>0</v>
      </c>
    </row>
    <row r="28" spans="2:7" x14ac:dyDescent="0.2">
      <c r="B28" s="69"/>
    </row>
  </sheetData>
  <sheetProtection algorithmName="SHA-512" hashValue="4ioseQ6RcZ6swlJYmZKkClO1U0B5DeRixNmTzdVBis+kISDCjJ1mUWx1GylQF8eJ4e7nL+1yAknw5xH9P/K19g==" saltValue="DO3MZ5HuKX6BIH3lBwO7nQ==" spinCount="100000" sheet="1" objects="1" scenarios="1" selectLockedCells="1"/>
  <mergeCells count="3">
    <mergeCell ref="B2:H2"/>
    <mergeCell ref="B3:G3"/>
    <mergeCell ref="B24:F24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72"/>
  <sheetViews>
    <sheetView showZeros="0" topLeftCell="A55" zoomScaleNormal="100" workbookViewId="0">
      <selection activeCell="F65" sqref="F65"/>
    </sheetView>
  </sheetViews>
  <sheetFormatPr defaultRowHeight="12.75" x14ac:dyDescent="0.2"/>
  <cols>
    <col min="1" max="1" width="9.140625" style="3"/>
    <col min="2" max="2" width="5" style="29" customWidth="1"/>
    <col min="3" max="3" width="63" style="30" customWidth="1"/>
    <col min="4" max="4" width="13" style="31" customWidth="1"/>
    <col min="5" max="5" width="14.140625" style="40" customWidth="1"/>
    <col min="6" max="6" width="15.85546875" style="31" customWidth="1"/>
    <col min="7" max="7" width="16.42578125" style="32" customWidth="1"/>
    <col min="8" max="16384" width="9.140625" style="3"/>
  </cols>
  <sheetData>
    <row r="2" spans="2:8" ht="30" customHeight="1" x14ac:dyDescent="0.2">
      <c r="B2" s="107" t="s">
        <v>29</v>
      </c>
      <c r="C2" s="107"/>
      <c r="D2" s="107"/>
      <c r="E2" s="107"/>
      <c r="F2" s="107"/>
      <c r="G2" s="107"/>
      <c r="H2" s="107"/>
    </row>
    <row r="3" spans="2:8" ht="30" customHeight="1" x14ac:dyDescent="0.2">
      <c r="B3" s="108" t="s">
        <v>155</v>
      </c>
      <c r="C3" s="109"/>
      <c r="D3" s="109"/>
      <c r="E3" s="109"/>
      <c r="F3" s="109"/>
      <c r="G3" s="109"/>
    </row>
    <row r="4" spans="2:8" ht="30" customHeight="1" thickBot="1" x14ac:dyDescent="0.25">
      <c r="B4" s="93"/>
      <c r="C4" s="94"/>
      <c r="D4" s="94"/>
      <c r="E4" s="94"/>
      <c r="F4" s="94"/>
      <c r="G4" s="94"/>
    </row>
    <row r="5" spans="2:8" ht="36" x14ac:dyDescent="0.2">
      <c r="B5" s="4" t="s">
        <v>0</v>
      </c>
      <c r="C5" s="5" t="s">
        <v>1</v>
      </c>
      <c r="D5" s="6" t="s">
        <v>7</v>
      </c>
      <c r="E5" s="35" t="s">
        <v>4</v>
      </c>
      <c r="F5" s="6" t="s">
        <v>8</v>
      </c>
      <c r="G5" s="7" t="s">
        <v>9</v>
      </c>
    </row>
    <row r="6" spans="2:8" ht="15" customHeight="1" thickBot="1" x14ac:dyDescent="0.25">
      <c r="B6" s="8">
        <v>1</v>
      </c>
      <c r="C6" s="9">
        <v>2</v>
      </c>
      <c r="D6" s="10">
        <v>3</v>
      </c>
      <c r="E6" s="9">
        <v>4</v>
      </c>
      <c r="F6" s="10">
        <v>5</v>
      </c>
      <c r="G6" s="11">
        <v>6</v>
      </c>
    </row>
    <row r="7" spans="2:8" ht="35.1" customHeight="1" x14ac:dyDescent="0.2">
      <c r="B7" s="12" t="s">
        <v>12</v>
      </c>
      <c r="C7" s="41" t="s">
        <v>25</v>
      </c>
      <c r="D7" s="13"/>
      <c r="E7" s="36"/>
      <c r="F7" s="13"/>
      <c r="G7" s="14"/>
    </row>
    <row r="8" spans="2:8" ht="35.1" customHeight="1" x14ac:dyDescent="0.2">
      <c r="B8" s="96">
        <v>1</v>
      </c>
      <c r="C8" s="16" t="s">
        <v>2</v>
      </c>
      <c r="D8" s="34" t="s">
        <v>22</v>
      </c>
      <c r="E8" s="38">
        <v>1</v>
      </c>
      <c r="F8" s="18"/>
      <c r="G8" s="19">
        <f>ROUND(F8*E8,2)</f>
        <v>0</v>
      </c>
    </row>
    <row r="9" spans="2:8" ht="35.1" customHeight="1" x14ac:dyDescent="0.2">
      <c r="B9" s="15">
        <v>2</v>
      </c>
      <c r="C9" s="2" t="s">
        <v>109</v>
      </c>
      <c r="D9" s="34" t="s">
        <v>44</v>
      </c>
      <c r="E9" s="38">
        <v>1</v>
      </c>
      <c r="F9" s="18"/>
      <c r="G9" s="19">
        <f t="shared" ref="G9" si="0">ROUND(F9*E9,2)</f>
        <v>0</v>
      </c>
    </row>
    <row r="10" spans="2:8" ht="35.1" customHeight="1" x14ac:dyDescent="0.2">
      <c r="B10" s="96">
        <v>3</v>
      </c>
      <c r="C10" s="2" t="s">
        <v>112</v>
      </c>
      <c r="D10" s="34" t="s">
        <v>31</v>
      </c>
      <c r="E10" s="38">
        <v>63.2</v>
      </c>
      <c r="F10" s="18"/>
      <c r="G10" s="19">
        <f>ROUND(F10*E10,2)</f>
        <v>0</v>
      </c>
    </row>
    <row r="11" spans="2:8" ht="35.1" customHeight="1" x14ac:dyDescent="0.2">
      <c r="B11" s="15">
        <v>4</v>
      </c>
      <c r="C11" s="2" t="s">
        <v>113</v>
      </c>
      <c r="D11" s="34" t="s">
        <v>31</v>
      </c>
      <c r="E11" s="38">
        <v>7.33</v>
      </c>
      <c r="F11" s="18"/>
      <c r="G11" s="19">
        <f>ROUND(F11*E11,2)</f>
        <v>0</v>
      </c>
    </row>
    <row r="12" spans="2:8" ht="37.5" customHeight="1" x14ac:dyDescent="0.2">
      <c r="B12" s="96">
        <v>5</v>
      </c>
      <c r="C12" s="2" t="s">
        <v>151</v>
      </c>
      <c r="D12" s="62" t="s">
        <v>19</v>
      </c>
      <c r="E12" s="63">
        <v>97.38</v>
      </c>
      <c r="F12" s="18"/>
      <c r="G12" s="19">
        <f t="shared" ref="G12:G20" si="1">ROUND(F12*E12,2)</f>
        <v>0</v>
      </c>
    </row>
    <row r="13" spans="2:8" ht="37.5" customHeight="1" x14ac:dyDescent="0.2">
      <c r="B13" s="15">
        <v>6</v>
      </c>
      <c r="C13" s="2" t="s">
        <v>114</v>
      </c>
      <c r="D13" s="62" t="s">
        <v>115</v>
      </c>
      <c r="E13" s="63">
        <v>46</v>
      </c>
      <c r="F13" s="18"/>
      <c r="G13" s="19">
        <f t="shared" si="1"/>
        <v>0</v>
      </c>
    </row>
    <row r="14" spans="2:8" ht="37.5" customHeight="1" x14ac:dyDescent="0.2">
      <c r="B14" s="96">
        <v>7</v>
      </c>
      <c r="C14" s="2" t="s">
        <v>116</v>
      </c>
      <c r="D14" s="62" t="s">
        <v>11</v>
      </c>
      <c r="E14" s="63">
        <v>30.45</v>
      </c>
      <c r="F14" s="18"/>
      <c r="G14" s="19">
        <f t="shared" si="1"/>
        <v>0</v>
      </c>
    </row>
    <row r="15" spans="2:8" ht="37.5" customHeight="1" x14ac:dyDescent="0.2">
      <c r="B15" s="15">
        <v>8</v>
      </c>
      <c r="C15" s="2" t="s">
        <v>117</v>
      </c>
      <c r="D15" s="62" t="s">
        <v>11</v>
      </c>
      <c r="E15" s="63">
        <v>12.52</v>
      </c>
      <c r="F15" s="18"/>
      <c r="G15" s="19">
        <f t="shared" si="1"/>
        <v>0</v>
      </c>
    </row>
    <row r="16" spans="2:8" ht="33" customHeight="1" x14ac:dyDescent="0.2">
      <c r="B16" s="96">
        <v>9</v>
      </c>
      <c r="C16" s="2" t="s">
        <v>118</v>
      </c>
      <c r="D16" s="62" t="s">
        <v>11</v>
      </c>
      <c r="E16" s="63">
        <v>49.87</v>
      </c>
      <c r="F16" s="18"/>
      <c r="G16" s="19">
        <f t="shared" si="1"/>
        <v>0</v>
      </c>
    </row>
    <row r="17" spans="2:7" ht="33" customHeight="1" x14ac:dyDescent="0.2">
      <c r="B17" s="15">
        <v>10</v>
      </c>
      <c r="C17" s="2" t="s">
        <v>152</v>
      </c>
      <c r="D17" s="62" t="s">
        <v>11</v>
      </c>
      <c r="E17" s="63">
        <f>34.09+40.99</f>
        <v>75.08</v>
      </c>
      <c r="F17" s="18"/>
      <c r="G17" s="19">
        <f t="shared" si="1"/>
        <v>0</v>
      </c>
    </row>
    <row r="18" spans="2:7" ht="37.5" customHeight="1" x14ac:dyDescent="0.2">
      <c r="B18" s="96">
        <v>11</v>
      </c>
      <c r="C18" s="2" t="s">
        <v>119</v>
      </c>
      <c r="D18" s="62" t="s">
        <v>11</v>
      </c>
      <c r="E18" s="63">
        <v>75.44</v>
      </c>
      <c r="F18" s="18"/>
      <c r="G18" s="19">
        <f t="shared" si="1"/>
        <v>0</v>
      </c>
    </row>
    <row r="19" spans="2:7" ht="37.5" customHeight="1" x14ac:dyDescent="0.2">
      <c r="B19" s="15">
        <v>12</v>
      </c>
      <c r="C19" s="2" t="s">
        <v>120</v>
      </c>
      <c r="D19" s="62" t="s">
        <v>11</v>
      </c>
      <c r="E19" s="63">
        <v>75.44</v>
      </c>
      <c r="F19" s="18"/>
      <c r="G19" s="19">
        <f t="shared" si="1"/>
        <v>0</v>
      </c>
    </row>
    <row r="20" spans="2:7" ht="35.1" customHeight="1" x14ac:dyDescent="0.2">
      <c r="B20" s="96">
        <v>13</v>
      </c>
      <c r="C20" s="2" t="s">
        <v>30</v>
      </c>
      <c r="D20" s="62" t="s">
        <v>17</v>
      </c>
      <c r="E20" s="63">
        <v>95.67</v>
      </c>
      <c r="F20" s="18"/>
      <c r="G20" s="19">
        <f t="shared" si="1"/>
        <v>0</v>
      </c>
    </row>
    <row r="21" spans="2:7" ht="35.1" customHeight="1" x14ac:dyDescent="0.2">
      <c r="B21" s="20"/>
      <c r="C21" s="21" t="s">
        <v>26</v>
      </c>
      <c r="D21" s="22"/>
      <c r="E21" s="39"/>
      <c r="F21" s="22"/>
      <c r="G21" s="23">
        <f>SUBTOTAL(109,G8:G20)</f>
        <v>0</v>
      </c>
    </row>
    <row r="22" spans="2:7" ht="35.1" customHeight="1" x14ac:dyDescent="0.2">
      <c r="B22" s="24" t="s">
        <v>13</v>
      </c>
      <c r="C22" s="33" t="s">
        <v>56</v>
      </c>
      <c r="D22" s="17"/>
      <c r="E22" s="37"/>
      <c r="F22" s="22"/>
      <c r="G22" s="23"/>
    </row>
    <row r="23" spans="2:7" ht="35.1" customHeight="1" x14ac:dyDescent="0.2">
      <c r="B23" s="15">
        <v>13</v>
      </c>
      <c r="C23" s="2" t="s">
        <v>122</v>
      </c>
      <c r="D23" s="62" t="s">
        <v>11</v>
      </c>
      <c r="E23" s="63">
        <v>162.07</v>
      </c>
      <c r="F23" s="18"/>
      <c r="G23" s="19">
        <f>ROUND(F23*E23,2)</f>
        <v>0</v>
      </c>
    </row>
    <row r="24" spans="2:7" ht="35.1" customHeight="1" x14ac:dyDescent="0.2">
      <c r="B24" s="15">
        <v>14</v>
      </c>
      <c r="C24" s="2" t="s">
        <v>58</v>
      </c>
      <c r="D24" s="62" t="s">
        <v>17</v>
      </c>
      <c r="E24" s="63">
        <f>E23*0.2</f>
        <v>32.409999999999997</v>
      </c>
      <c r="F24" s="18"/>
      <c r="G24" s="19">
        <f t="shared" ref="G24" si="2">ROUND(F24*E24,2)</f>
        <v>0</v>
      </c>
    </row>
    <row r="25" spans="2:7" ht="35.1" customHeight="1" x14ac:dyDescent="0.2">
      <c r="B25" s="20"/>
      <c r="C25" s="33" t="s">
        <v>159</v>
      </c>
      <c r="D25" s="22"/>
      <c r="E25" s="39"/>
      <c r="F25" s="22"/>
      <c r="G25" s="23">
        <f>SUBTOTAL(109,G23:G24)</f>
        <v>0</v>
      </c>
    </row>
    <row r="26" spans="2:7" ht="35.1" customHeight="1" x14ac:dyDescent="0.2">
      <c r="B26" s="86" t="s">
        <v>18</v>
      </c>
      <c r="C26" s="21" t="s">
        <v>20</v>
      </c>
      <c r="D26" s="17"/>
      <c r="E26" s="37"/>
      <c r="F26" s="22"/>
      <c r="G26" s="23"/>
    </row>
    <row r="27" spans="2:7" ht="35.1" customHeight="1" x14ac:dyDescent="0.2">
      <c r="B27" s="20">
        <v>15</v>
      </c>
      <c r="C27" s="2" t="s">
        <v>59</v>
      </c>
      <c r="D27" s="34" t="s">
        <v>17</v>
      </c>
      <c r="E27" s="37">
        <f>160.92+211.6*0.4*0.4+81.8*0.5*0.4</f>
        <v>211.14</v>
      </c>
      <c r="F27" s="18"/>
      <c r="G27" s="19">
        <f t="shared" ref="G27" si="3">ROUND(F27*E27,2)</f>
        <v>0</v>
      </c>
    </row>
    <row r="28" spans="2:7" ht="35.1" customHeight="1" x14ac:dyDescent="0.2">
      <c r="B28" s="20">
        <v>16</v>
      </c>
      <c r="C28" s="2" t="s">
        <v>60</v>
      </c>
      <c r="D28" s="17" t="s">
        <v>17</v>
      </c>
      <c r="E28" s="37">
        <f>E27</f>
        <v>211.14</v>
      </c>
      <c r="F28" s="18"/>
      <c r="G28" s="19">
        <f>ROUND(F28*E28,2)</f>
        <v>0</v>
      </c>
    </row>
    <row r="29" spans="2:7" ht="35.1" customHeight="1" x14ac:dyDescent="0.2">
      <c r="B29" s="20"/>
      <c r="C29" s="21" t="s">
        <v>23</v>
      </c>
      <c r="D29" s="22"/>
      <c r="E29" s="39"/>
      <c r="F29" s="22"/>
      <c r="G29" s="23">
        <f>SUBTOTAL(109,G27:G28)</f>
        <v>0</v>
      </c>
    </row>
    <row r="30" spans="2:7" ht="35.1" customHeight="1" x14ac:dyDescent="0.2">
      <c r="B30" s="87" t="s">
        <v>24</v>
      </c>
      <c r="C30" s="33" t="s">
        <v>32</v>
      </c>
      <c r="D30" s="22"/>
      <c r="E30" s="39"/>
      <c r="F30" s="22"/>
      <c r="G30" s="19"/>
    </row>
    <row r="31" spans="2:7" ht="35.1" customHeight="1" x14ac:dyDescent="0.2">
      <c r="B31" s="15">
        <v>17</v>
      </c>
      <c r="C31" s="2" t="s">
        <v>153</v>
      </c>
      <c r="D31" s="17" t="s">
        <v>11</v>
      </c>
      <c r="E31" s="37">
        <v>255.49</v>
      </c>
      <c r="F31" s="18"/>
      <c r="G31" s="19">
        <f t="shared" ref="G31" si="4">ROUND(F31*E31,2)</f>
        <v>0</v>
      </c>
    </row>
    <row r="32" spans="2:7" ht="35.1" customHeight="1" x14ac:dyDescent="0.2">
      <c r="B32" s="15">
        <v>18</v>
      </c>
      <c r="C32" s="2" t="s">
        <v>138</v>
      </c>
      <c r="D32" s="34" t="s">
        <v>11</v>
      </c>
      <c r="E32" s="37">
        <v>255.49</v>
      </c>
      <c r="F32" s="18"/>
      <c r="G32" s="19">
        <f t="shared" ref="G32:G38" si="5">ROUND(F32*E32,2)</f>
        <v>0</v>
      </c>
    </row>
    <row r="33" spans="2:7" ht="35.1" customHeight="1" x14ac:dyDescent="0.2">
      <c r="B33" s="15">
        <v>19</v>
      </c>
      <c r="C33" s="2" t="s">
        <v>63</v>
      </c>
      <c r="D33" s="17" t="s">
        <v>11</v>
      </c>
      <c r="E33" s="37">
        <v>311.99</v>
      </c>
      <c r="F33" s="18"/>
      <c r="G33" s="19">
        <f t="shared" si="5"/>
        <v>0</v>
      </c>
    </row>
    <row r="34" spans="2:7" ht="35.1" customHeight="1" x14ac:dyDescent="0.2">
      <c r="B34" s="15">
        <v>20</v>
      </c>
      <c r="C34" s="2" t="s">
        <v>123</v>
      </c>
      <c r="D34" s="17" t="s">
        <v>11</v>
      </c>
      <c r="E34" s="37">
        <v>84.61</v>
      </c>
      <c r="F34" s="18"/>
      <c r="G34" s="19">
        <f t="shared" si="5"/>
        <v>0</v>
      </c>
    </row>
    <row r="35" spans="2:7" ht="35.1" customHeight="1" x14ac:dyDescent="0.2">
      <c r="B35" s="15">
        <v>21</v>
      </c>
      <c r="C35" s="2" t="s">
        <v>64</v>
      </c>
      <c r="D35" s="17" t="s">
        <v>11</v>
      </c>
      <c r="E35" s="37">
        <v>263.82</v>
      </c>
      <c r="F35" s="18"/>
      <c r="G35" s="19">
        <f t="shared" si="5"/>
        <v>0</v>
      </c>
    </row>
    <row r="36" spans="2:7" ht="35.1" customHeight="1" x14ac:dyDescent="0.2">
      <c r="B36" s="15">
        <v>22</v>
      </c>
      <c r="C36" s="2" t="s">
        <v>62</v>
      </c>
      <c r="D36" s="34" t="s">
        <v>11</v>
      </c>
      <c r="E36" s="37">
        <v>263.82</v>
      </c>
      <c r="F36" s="18"/>
      <c r="G36" s="19">
        <f t="shared" si="5"/>
        <v>0</v>
      </c>
    </row>
    <row r="37" spans="2:7" ht="35.1" customHeight="1" x14ac:dyDescent="0.2">
      <c r="B37" s="15">
        <v>23</v>
      </c>
      <c r="C37" s="2" t="s">
        <v>124</v>
      </c>
      <c r="D37" s="17" t="s">
        <v>11</v>
      </c>
      <c r="E37" s="37">
        <v>162.5</v>
      </c>
      <c r="F37" s="18"/>
      <c r="G37" s="19">
        <f t="shared" si="5"/>
        <v>0</v>
      </c>
    </row>
    <row r="38" spans="2:7" ht="35.1" customHeight="1" x14ac:dyDescent="0.2">
      <c r="B38" s="15">
        <v>24</v>
      </c>
      <c r="C38" s="2" t="s">
        <v>125</v>
      </c>
      <c r="D38" s="34" t="s">
        <v>11</v>
      </c>
      <c r="E38" s="37">
        <v>73.540000000000006</v>
      </c>
      <c r="F38" s="18"/>
      <c r="G38" s="19">
        <f t="shared" si="5"/>
        <v>0</v>
      </c>
    </row>
    <row r="39" spans="2:7" ht="35.1" customHeight="1" x14ac:dyDescent="0.2">
      <c r="B39" s="15"/>
      <c r="C39" s="33" t="s">
        <v>33</v>
      </c>
      <c r="D39" s="22"/>
      <c r="E39" s="39"/>
      <c r="F39" s="22"/>
      <c r="G39" s="23">
        <f>SUBTOTAL(109,G31:G38)</f>
        <v>0</v>
      </c>
    </row>
    <row r="40" spans="2:7" ht="35.1" customHeight="1" x14ac:dyDescent="0.2">
      <c r="B40" s="42" t="s">
        <v>14</v>
      </c>
      <c r="C40" s="33" t="s">
        <v>34</v>
      </c>
      <c r="D40" s="22"/>
      <c r="E40" s="39"/>
      <c r="F40" s="22"/>
      <c r="G40" s="23"/>
    </row>
    <row r="41" spans="2:7" ht="35.1" customHeight="1" x14ac:dyDescent="0.2">
      <c r="B41" s="15">
        <v>25</v>
      </c>
      <c r="C41" s="2" t="s">
        <v>126</v>
      </c>
      <c r="D41" s="34" t="s">
        <v>11</v>
      </c>
      <c r="E41" s="37">
        <v>84.64</v>
      </c>
      <c r="F41" s="18"/>
      <c r="G41" s="19">
        <f t="shared" ref="G41:G46" si="6">ROUND(F41*E41,2)</f>
        <v>0</v>
      </c>
    </row>
    <row r="42" spans="2:7" ht="35.1" customHeight="1" x14ac:dyDescent="0.2">
      <c r="B42" s="15">
        <v>26</v>
      </c>
      <c r="C42" s="2" t="s">
        <v>127</v>
      </c>
      <c r="D42" s="34" t="s">
        <v>11</v>
      </c>
      <c r="E42" s="37">
        <v>55.09</v>
      </c>
      <c r="F42" s="18"/>
      <c r="G42" s="19">
        <f t="shared" si="6"/>
        <v>0</v>
      </c>
    </row>
    <row r="43" spans="2:7" ht="35.1" customHeight="1" x14ac:dyDescent="0.2">
      <c r="B43" s="15">
        <v>27</v>
      </c>
      <c r="C43" s="2" t="s">
        <v>139</v>
      </c>
      <c r="D43" s="34" t="s">
        <v>11</v>
      </c>
      <c r="E43" s="37">
        <f>3.19+12.3</f>
        <v>15.49</v>
      </c>
      <c r="F43" s="18"/>
      <c r="G43" s="19">
        <f t="shared" si="6"/>
        <v>0</v>
      </c>
    </row>
    <row r="44" spans="2:7" ht="35.1" customHeight="1" x14ac:dyDescent="0.2">
      <c r="B44" s="15">
        <v>28</v>
      </c>
      <c r="C44" s="2" t="s">
        <v>140</v>
      </c>
      <c r="D44" s="34" t="s">
        <v>11</v>
      </c>
      <c r="E44" s="37">
        <v>19.61</v>
      </c>
      <c r="F44" s="18"/>
      <c r="G44" s="19">
        <f t="shared" si="6"/>
        <v>0</v>
      </c>
    </row>
    <row r="45" spans="2:7" ht="35.1" customHeight="1" x14ac:dyDescent="0.2">
      <c r="B45" s="15">
        <v>29</v>
      </c>
      <c r="C45" s="2" t="s">
        <v>128</v>
      </c>
      <c r="D45" s="34" t="s">
        <v>19</v>
      </c>
      <c r="E45" s="37">
        <v>272.5</v>
      </c>
      <c r="F45" s="18"/>
      <c r="G45" s="19">
        <f t="shared" si="6"/>
        <v>0</v>
      </c>
    </row>
    <row r="46" spans="2:7" ht="35.1" customHeight="1" x14ac:dyDescent="0.2">
      <c r="B46" s="15">
        <v>30</v>
      </c>
      <c r="C46" s="2" t="s">
        <v>129</v>
      </c>
      <c r="D46" s="34" t="s">
        <v>19</v>
      </c>
      <c r="E46" s="37">
        <v>83.85</v>
      </c>
      <c r="F46" s="18"/>
      <c r="G46" s="19">
        <f t="shared" si="6"/>
        <v>0</v>
      </c>
    </row>
    <row r="47" spans="2:7" ht="35.1" customHeight="1" x14ac:dyDescent="0.2">
      <c r="B47" s="20"/>
      <c r="C47" s="33" t="s">
        <v>36</v>
      </c>
      <c r="D47" s="22"/>
      <c r="E47" s="39"/>
      <c r="F47" s="22"/>
      <c r="G47" s="23">
        <f>SUBTOTAL(109,G41:G46)</f>
        <v>0</v>
      </c>
    </row>
    <row r="48" spans="2:7" ht="35.1" customHeight="1" x14ac:dyDescent="0.2">
      <c r="B48" s="42" t="s">
        <v>15</v>
      </c>
      <c r="C48" s="21" t="s">
        <v>6</v>
      </c>
      <c r="D48" s="22"/>
      <c r="E48" s="39"/>
      <c r="F48" s="22"/>
      <c r="G48" s="19"/>
    </row>
    <row r="49" spans="2:7" ht="35.1" customHeight="1" x14ac:dyDescent="0.2">
      <c r="B49" s="15">
        <v>31</v>
      </c>
      <c r="C49" s="2" t="s">
        <v>130</v>
      </c>
      <c r="D49" s="17" t="s">
        <v>19</v>
      </c>
      <c r="E49" s="37">
        <v>218.19</v>
      </c>
      <c r="F49" s="18"/>
      <c r="G49" s="19">
        <f t="shared" ref="G49" si="7">ROUND(F49*E49,2)</f>
        <v>0</v>
      </c>
    </row>
    <row r="50" spans="2:7" ht="41.25" customHeight="1" x14ac:dyDescent="0.2">
      <c r="B50" s="15">
        <v>32</v>
      </c>
      <c r="C50" s="2" t="s">
        <v>131</v>
      </c>
      <c r="D50" s="17" t="s">
        <v>19</v>
      </c>
      <c r="E50" s="37">
        <v>81.8</v>
      </c>
      <c r="F50" s="18"/>
      <c r="G50" s="19">
        <f t="shared" ref="G50" si="8">ROUND(F50*E50,2)</f>
        <v>0</v>
      </c>
    </row>
    <row r="51" spans="2:7" ht="35.1" customHeight="1" x14ac:dyDescent="0.2">
      <c r="B51" s="20"/>
      <c r="C51" s="21" t="s">
        <v>5</v>
      </c>
      <c r="D51" s="22"/>
      <c r="E51" s="39"/>
      <c r="F51" s="22"/>
      <c r="G51" s="23">
        <f>SUBTOTAL(109,G49:G50)</f>
        <v>0</v>
      </c>
    </row>
    <row r="52" spans="2:7" ht="35.1" customHeight="1" x14ac:dyDescent="0.2">
      <c r="B52" s="42" t="s">
        <v>16</v>
      </c>
      <c r="C52" s="33" t="s">
        <v>132</v>
      </c>
      <c r="D52" s="22"/>
      <c r="E52" s="39"/>
      <c r="F52" s="22"/>
      <c r="G52" s="19"/>
    </row>
    <row r="53" spans="2:7" ht="35.1" customHeight="1" x14ac:dyDescent="0.2">
      <c r="B53" s="15">
        <v>33</v>
      </c>
      <c r="C53" s="2" t="s">
        <v>133</v>
      </c>
      <c r="D53" s="34" t="s">
        <v>44</v>
      </c>
      <c r="E53" s="37">
        <v>74</v>
      </c>
      <c r="F53" s="18"/>
      <c r="G53" s="19">
        <f t="shared" ref="G53:G55" si="9">ROUND(F53*E53,2)</f>
        <v>0</v>
      </c>
    </row>
    <row r="54" spans="2:7" ht="35.1" customHeight="1" x14ac:dyDescent="0.2">
      <c r="B54" s="15">
        <v>34</v>
      </c>
      <c r="C54" s="2" t="s">
        <v>134</v>
      </c>
      <c r="D54" s="34" t="s">
        <v>17</v>
      </c>
      <c r="E54" s="37">
        <v>6.35</v>
      </c>
      <c r="F54" s="18"/>
      <c r="G54" s="19">
        <f t="shared" si="9"/>
        <v>0</v>
      </c>
    </row>
    <row r="55" spans="2:7" ht="35.1" customHeight="1" x14ac:dyDescent="0.2">
      <c r="B55" s="15">
        <v>35</v>
      </c>
      <c r="C55" s="2" t="s">
        <v>135</v>
      </c>
      <c r="D55" s="34" t="s">
        <v>19</v>
      </c>
      <c r="E55" s="37">
        <v>127</v>
      </c>
      <c r="F55" s="18"/>
      <c r="G55" s="19">
        <f t="shared" si="9"/>
        <v>0</v>
      </c>
    </row>
    <row r="56" spans="2:7" ht="35.1" customHeight="1" x14ac:dyDescent="0.2">
      <c r="B56" s="20"/>
      <c r="C56" s="33" t="s">
        <v>161</v>
      </c>
      <c r="D56" s="22"/>
      <c r="E56" s="39"/>
      <c r="F56" s="22"/>
      <c r="G56" s="23">
        <f>SUBTOTAL(109,G53:G55)</f>
        <v>0</v>
      </c>
    </row>
    <row r="57" spans="2:7" ht="35.1" customHeight="1" x14ac:dyDescent="0.2">
      <c r="B57" s="42" t="s">
        <v>89</v>
      </c>
      <c r="C57" s="33" t="s">
        <v>76</v>
      </c>
      <c r="D57" s="22"/>
      <c r="E57" s="39"/>
      <c r="F57" s="22"/>
      <c r="G57" s="19"/>
    </row>
    <row r="58" spans="2:7" ht="35.1" customHeight="1" x14ac:dyDescent="0.2">
      <c r="B58" s="15">
        <v>36</v>
      </c>
      <c r="C58" s="2" t="s">
        <v>154</v>
      </c>
      <c r="D58" s="34" t="s">
        <v>11</v>
      </c>
      <c r="E58" s="37">
        <v>130.19999999999999</v>
      </c>
      <c r="F58" s="18"/>
      <c r="G58" s="19">
        <f t="shared" ref="G58:G59" si="10">ROUND(F58*E58,2)</f>
        <v>0</v>
      </c>
    </row>
    <row r="59" spans="2:7" ht="35.1" customHeight="1" x14ac:dyDescent="0.2">
      <c r="B59" s="15">
        <v>37</v>
      </c>
      <c r="C59" s="2" t="s">
        <v>75</v>
      </c>
      <c r="D59" s="34" t="s">
        <v>11</v>
      </c>
      <c r="E59" s="37">
        <f>E58</f>
        <v>130.19999999999999</v>
      </c>
      <c r="F59" s="18"/>
      <c r="G59" s="19">
        <f t="shared" si="10"/>
        <v>0</v>
      </c>
    </row>
    <row r="60" spans="2:7" ht="35.1" customHeight="1" x14ac:dyDescent="0.2">
      <c r="B60" s="15">
        <v>38</v>
      </c>
      <c r="C60" s="2" t="s">
        <v>136</v>
      </c>
      <c r="D60" s="34" t="s">
        <v>44</v>
      </c>
      <c r="E60" s="37">
        <v>3</v>
      </c>
      <c r="F60" s="18"/>
      <c r="G60" s="19">
        <f t="shared" ref="G60" si="11">ROUND(F60*E60,2)</f>
        <v>0</v>
      </c>
    </row>
    <row r="61" spans="2:7" ht="35.1" customHeight="1" x14ac:dyDescent="0.2">
      <c r="B61" s="15">
        <v>39</v>
      </c>
      <c r="C61" s="2" t="s">
        <v>137</v>
      </c>
      <c r="D61" s="34" t="s">
        <v>44</v>
      </c>
      <c r="E61" s="37">
        <v>3</v>
      </c>
      <c r="F61" s="18"/>
      <c r="G61" s="19">
        <f t="shared" ref="G61:G62" si="12">ROUND(F61*E61,2)</f>
        <v>0</v>
      </c>
    </row>
    <row r="62" spans="2:7" ht="35.1" customHeight="1" x14ac:dyDescent="0.2">
      <c r="B62" s="15">
        <v>40</v>
      </c>
      <c r="C62" s="2" t="s">
        <v>141</v>
      </c>
      <c r="D62" s="34" t="s">
        <v>11</v>
      </c>
      <c r="E62" s="37">
        <v>30</v>
      </c>
      <c r="F62" s="18"/>
      <c r="G62" s="19">
        <f t="shared" si="12"/>
        <v>0</v>
      </c>
    </row>
    <row r="63" spans="2:7" ht="35.1" customHeight="1" x14ac:dyDescent="0.2">
      <c r="B63" s="15"/>
      <c r="C63" s="33" t="s">
        <v>77</v>
      </c>
      <c r="D63" s="22"/>
      <c r="E63" s="39"/>
      <c r="F63" s="22"/>
      <c r="G63" s="23">
        <f>SUBTOTAL(109,G58:G62)</f>
        <v>0</v>
      </c>
    </row>
    <row r="64" spans="2:7" ht="35.1" customHeight="1" x14ac:dyDescent="0.2">
      <c r="B64" s="1" t="s">
        <v>111</v>
      </c>
      <c r="C64" s="26" t="s">
        <v>27</v>
      </c>
      <c r="D64" s="22"/>
      <c r="E64" s="39"/>
      <c r="F64" s="22"/>
      <c r="G64" s="19"/>
    </row>
    <row r="65" spans="2:7" ht="35.1" customHeight="1" x14ac:dyDescent="0.2">
      <c r="B65" s="27">
        <v>41</v>
      </c>
      <c r="C65" s="25" t="s">
        <v>27</v>
      </c>
      <c r="D65" s="17" t="s">
        <v>22</v>
      </c>
      <c r="E65" s="37">
        <v>1</v>
      </c>
      <c r="F65" s="18"/>
      <c r="G65" s="19">
        <f>ROUND(F65*E65,2)</f>
        <v>0</v>
      </c>
    </row>
    <row r="66" spans="2:7" ht="35.1" customHeight="1" thickBot="1" x14ac:dyDescent="0.25">
      <c r="B66" s="28"/>
      <c r="C66" s="26" t="s">
        <v>28</v>
      </c>
      <c r="D66" s="22"/>
      <c r="E66" s="39"/>
      <c r="F66" s="22"/>
      <c r="G66" s="23">
        <f>SUBTOTAL(109,G65)</f>
        <v>0</v>
      </c>
    </row>
    <row r="67" spans="2:7" ht="24.95" customHeight="1" thickBot="1" x14ac:dyDescent="0.25">
      <c r="B67" s="110" t="s">
        <v>10</v>
      </c>
      <c r="C67" s="111"/>
      <c r="D67" s="111"/>
      <c r="E67" s="111"/>
      <c r="F67" s="112"/>
      <c r="G67" s="61">
        <f>SUBTOTAL(109,G8:G66)</f>
        <v>0</v>
      </c>
    </row>
    <row r="68" spans="2:7" x14ac:dyDescent="0.2">
      <c r="B68" s="64"/>
      <c r="C68" s="65"/>
      <c r="D68" s="66"/>
      <c r="E68" s="67"/>
      <c r="F68" s="66"/>
      <c r="G68" s="68"/>
    </row>
    <row r="69" spans="2:7" x14ac:dyDescent="0.2">
      <c r="B69" s="64"/>
      <c r="C69" s="65"/>
      <c r="D69" s="66"/>
      <c r="E69" s="67"/>
      <c r="F69" s="66"/>
      <c r="G69" s="68"/>
    </row>
    <row r="70" spans="2:7" x14ac:dyDescent="0.2">
      <c r="B70" s="64"/>
      <c r="C70" s="65"/>
      <c r="D70" s="66"/>
      <c r="E70" s="67"/>
      <c r="F70" s="66"/>
      <c r="G70" s="68"/>
    </row>
    <row r="71" spans="2:7" x14ac:dyDescent="0.2">
      <c r="B71" s="69"/>
      <c r="C71" s="65"/>
      <c r="D71" s="66"/>
      <c r="E71" s="67"/>
      <c r="F71" s="66"/>
      <c r="G71" s="68"/>
    </row>
    <row r="72" spans="2:7" x14ac:dyDescent="0.2">
      <c r="B72" s="64"/>
      <c r="C72" s="65"/>
      <c r="D72" s="66"/>
      <c r="E72" s="67"/>
      <c r="F72" s="66"/>
      <c r="G72" s="68"/>
    </row>
  </sheetData>
  <sheetProtection algorithmName="SHA-512" hashValue="xDeCjIR5xanFpx1GSRO+uiPC/pQjV24sMkG8bvvkOj8cGbUvU7OSe+/TiY93ntB1cWWfjpj9GqVy0UDXXdLXEg==" saltValue="SuQoLKzOsLQ4tcr6cGttDw==" spinCount="100000" sheet="1" objects="1" scenarios="1" selectLockedCells="1"/>
  <mergeCells count="3">
    <mergeCell ref="B2:H2"/>
    <mergeCell ref="B3:G3"/>
    <mergeCell ref="B67:F67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"/>
  <sheetViews>
    <sheetView showZeros="0" tabSelected="1" zoomScaleNormal="100" workbookViewId="0">
      <selection activeCell="F13" sqref="F13"/>
    </sheetView>
  </sheetViews>
  <sheetFormatPr defaultRowHeight="12.75" x14ac:dyDescent="0.2"/>
  <cols>
    <col min="1" max="1" width="9.140625" style="70"/>
    <col min="2" max="2" width="5" style="64" customWidth="1"/>
    <col min="3" max="3" width="67.85546875" style="65" customWidth="1"/>
    <col min="4" max="4" width="13" style="66" customWidth="1"/>
    <col min="5" max="5" width="14.140625" style="67" customWidth="1"/>
    <col min="6" max="6" width="15.85546875" style="66" customWidth="1"/>
    <col min="7" max="7" width="16.42578125" style="68" customWidth="1"/>
    <col min="8" max="16384" width="9.140625" style="70"/>
  </cols>
  <sheetData>
    <row r="2" spans="2:8" ht="30" customHeight="1" x14ac:dyDescent="0.2">
      <c r="B2" s="107" t="s">
        <v>29</v>
      </c>
      <c r="C2" s="107"/>
      <c r="D2" s="107"/>
      <c r="E2" s="107"/>
      <c r="F2" s="107"/>
      <c r="G2" s="107"/>
      <c r="H2" s="107"/>
    </row>
    <row r="3" spans="2:8" ht="30" customHeight="1" x14ac:dyDescent="0.2">
      <c r="B3" s="108" t="s">
        <v>156</v>
      </c>
      <c r="C3" s="108"/>
      <c r="D3" s="108"/>
      <c r="E3" s="108"/>
      <c r="F3" s="108"/>
      <c r="G3" s="108"/>
    </row>
    <row r="4" spans="2:8" ht="30" customHeight="1" thickBot="1" x14ac:dyDescent="0.25">
      <c r="B4" s="95"/>
      <c r="C4" s="95"/>
      <c r="D4" s="95"/>
      <c r="E4" s="95"/>
      <c r="F4" s="95"/>
      <c r="G4" s="95"/>
    </row>
    <row r="5" spans="2:8" ht="36" x14ac:dyDescent="0.2">
      <c r="B5" s="4" t="s">
        <v>0</v>
      </c>
      <c r="C5" s="5" t="s">
        <v>1</v>
      </c>
      <c r="D5" s="6" t="s">
        <v>7</v>
      </c>
      <c r="E5" s="35" t="s">
        <v>4</v>
      </c>
      <c r="F5" s="6" t="s">
        <v>8</v>
      </c>
      <c r="G5" s="7" t="s">
        <v>9</v>
      </c>
    </row>
    <row r="6" spans="2:8" ht="15" customHeight="1" thickBot="1" x14ac:dyDescent="0.25">
      <c r="B6" s="71">
        <v>1</v>
      </c>
      <c r="C6" s="72">
        <v>2</v>
      </c>
      <c r="D6" s="73">
        <v>3</v>
      </c>
      <c r="E6" s="72">
        <v>4</v>
      </c>
      <c r="F6" s="73">
        <v>5</v>
      </c>
      <c r="G6" s="74">
        <v>6</v>
      </c>
    </row>
    <row r="7" spans="2:8" ht="35.1" customHeight="1" x14ac:dyDescent="0.2">
      <c r="B7" s="86" t="s">
        <v>12</v>
      </c>
      <c r="C7" s="33" t="s">
        <v>20</v>
      </c>
      <c r="D7" s="34"/>
      <c r="E7" s="38"/>
      <c r="F7" s="83"/>
      <c r="G7" s="85"/>
    </row>
    <row r="8" spans="2:8" ht="37.5" customHeight="1" x14ac:dyDescent="0.2">
      <c r="B8" s="82">
        <v>1</v>
      </c>
      <c r="C8" s="2" t="s">
        <v>142</v>
      </c>
      <c r="D8" s="34" t="s">
        <v>17</v>
      </c>
      <c r="E8" s="38">
        <f>28.42+7.11+3.6</f>
        <v>39.130000000000003</v>
      </c>
      <c r="F8" s="80"/>
      <c r="G8" s="81">
        <f>ROUND(F8*E8,2)</f>
        <v>0</v>
      </c>
    </row>
    <row r="9" spans="2:8" ht="35.1" customHeight="1" x14ac:dyDescent="0.2">
      <c r="B9" s="82">
        <v>2</v>
      </c>
      <c r="C9" s="2" t="s">
        <v>21</v>
      </c>
      <c r="D9" s="34" t="s">
        <v>17</v>
      </c>
      <c r="E9" s="38">
        <f>E8</f>
        <v>39.130000000000003</v>
      </c>
      <c r="F9" s="80"/>
      <c r="G9" s="81">
        <f t="shared" ref="G9:G10" si="0">ROUND(F9*E9,2)</f>
        <v>0</v>
      </c>
    </row>
    <row r="10" spans="2:8" ht="35.1" customHeight="1" x14ac:dyDescent="0.2">
      <c r="B10" s="82">
        <v>3</v>
      </c>
      <c r="C10" s="2" t="s">
        <v>107</v>
      </c>
      <c r="D10" s="34" t="s">
        <v>17</v>
      </c>
      <c r="E10" s="38">
        <f>23.5+8.9</f>
        <v>32.4</v>
      </c>
      <c r="F10" s="80"/>
      <c r="G10" s="81">
        <f t="shared" si="0"/>
        <v>0</v>
      </c>
    </row>
    <row r="11" spans="2:8" ht="35.1" customHeight="1" x14ac:dyDescent="0.2">
      <c r="B11" s="82"/>
      <c r="C11" s="33" t="s">
        <v>23</v>
      </c>
      <c r="D11" s="83"/>
      <c r="E11" s="84"/>
      <c r="F11" s="83"/>
      <c r="G11" s="85">
        <f>SUBTOTAL(109,G8:G10)</f>
        <v>0</v>
      </c>
    </row>
    <row r="12" spans="2:8" ht="35.1" customHeight="1" x14ac:dyDescent="0.2">
      <c r="B12" s="87" t="s">
        <v>13</v>
      </c>
      <c r="C12" s="33" t="s">
        <v>78</v>
      </c>
      <c r="D12" s="83"/>
      <c r="E12" s="84"/>
      <c r="F12" s="83"/>
      <c r="G12" s="81"/>
    </row>
    <row r="13" spans="2:8" ht="35.1" customHeight="1" x14ac:dyDescent="0.2">
      <c r="B13" s="79">
        <v>4</v>
      </c>
      <c r="C13" s="2" t="s">
        <v>143</v>
      </c>
      <c r="D13" s="34" t="s">
        <v>19</v>
      </c>
      <c r="E13" s="38">
        <v>19</v>
      </c>
      <c r="F13" s="80"/>
      <c r="G13" s="81">
        <f>ROUND(F13*E13,2)</f>
        <v>0</v>
      </c>
    </row>
    <row r="14" spans="2:8" ht="34.5" customHeight="1" x14ac:dyDescent="0.2">
      <c r="B14" s="79">
        <v>5</v>
      </c>
      <c r="C14" s="2" t="s">
        <v>79</v>
      </c>
      <c r="D14" s="34" t="s">
        <v>44</v>
      </c>
      <c r="E14" s="38">
        <v>2</v>
      </c>
      <c r="F14" s="80"/>
      <c r="G14" s="81">
        <f t="shared" ref="G14:G19" si="1">ROUND(F14*E14,2)</f>
        <v>0</v>
      </c>
    </row>
    <row r="15" spans="2:8" ht="34.5" customHeight="1" x14ac:dyDescent="0.2">
      <c r="B15" s="79">
        <v>6</v>
      </c>
      <c r="C15" s="2" t="s">
        <v>144</v>
      </c>
      <c r="D15" s="34" t="s">
        <v>44</v>
      </c>
      <c r="E15" s="38">
        <v>1</v>
      </c>
      <c r="F15" s="80"/>
      <c r="G15" s="81">
        <f t="shared" si="1"/>
        <v>0</v>
      </c>
    </row>
    <row r="16" spans="2:8" ht="35.1" customHeight="1" x14ac:dyDescent="0.2">
      <c r="B16" s="79">
        <v>7</v>
      </c>
      <c r="C16" s="2" t="s">
        <v>80</v>
      </c>
      <c r="D16" s="34" t="s">
        <v>44</v>
      </c>
      <c r="E16" s="38">
        <v>1</v>
      </c>
      <c r="F16" s="80"/>
      <c r="G16" s="81">
        <f t="shared" si="1"/>
        <v>0</v>
      </c>
    </row>
    <row r="17" spans="2:7" ht="35.1" customHeight="1" x14ac:dyDescent="0.2">
      <c r="B17" s="79">
        <v>8</v>
      </c>
      <c r="C17" s="2" t="s">
        <v>145</v>
      </c>
      <c r="D17" s="34" t="s">
        <v>44</v>
      </c>
      <c r="E17" s="38">
        <v>2</v>
      </c>
      <c r="F17" s="80"/>
      <c r="G17" s="81">
        <f>ROUND(F17*E17,2)</f>
        <v>0</v>
      </c>
    </row>
    <row r="18" spans="2:7" ht="35.1" customHeight="1" x14ac:dyDescent="0.2">
      <c r="B18" s="79">
        <v>9</v>
      </c>
      <c r="C18" s="2" t="s">
        <v>146</v>
      </c>
      <c r="D18" s="34" t="s">
        <v>44</v>
      </c>
      <c r="E18" s="38">
        <v>2</v>
      </c>
      <c r="F18" s="80"/>
      <c r="G18" s="81">
        <f t="shared" si="1"/>
        <v>0</v>
      </c>
    </row>
    <row r="19" spans="2:7" ht="35.1" customHeight="1" x14ac:dyDescent="0.2">
      <c r="B19" s="79">
        <v>10</v>
      </c>
      <c r="C19" s="2" t="s">
        <v>147</v>
      </c>
      <c r="D19" s="34" t="s">
        <v>11</v>
      </c>
      <c r="E19" s="38">
        <v>8</v>
      </c>
      <c r="F19" s="80"/>
      <c r="G19" s="81">
        <f t="shared" si="1"/>
        <v>0</v>
      </c>
    </row>
    <row r="20" spans="2:7" ht="35.1" customHeight="1" thickBot="1" x14ac:dyDescent="0.25">
      <c r="B20" s="79"/>
      <c r="C20" s="33" t="s">
        <v>86</v>
      </c>
      <c r="D20" s="83"/>
      <c r="E20" s="84"/>
      <c r="F20" s="83"/>
      <c r="G20" s="85">
        <f>SUBTOTAL(109,G13:G19)</f>
        <v>0</v>
      </c>
    </row>
    <row r="21" spans="2:7" ht="24.95" customHeight="1" thickBot="1" x14ac:dyDescent="0.25">
      <c r="B21" s="113" t="s">
        <v>10</v>
      </c>
      <c r="C21" s="114"/>
      <c r="D21" s="114"/>
      <c r="E21" s="114"/>
      <c r="F21" s="115"/>
      <c r="G21" s="61">
        <f>SUBTOTAL(109,G7:G20)</f>
        <v>0</v>
      </c>
    </row>
    <row r="25" spans="2:7" x14ac:dyDescent="0.2">
      <c r="B25" s="69"/>
    </row>
  </sheetData>
  <sheetProtection algorithmName="SHA-512" hashValue="4BhoDtweirS6SihUjXJ1jQ1bttv0OEg8vGrZArgRVBZe8gUeH3cAYbdC/hEDaojuJoWyge9jOoHFSm2eumGCnw==" saltValue="r9R8HFd8LG4KWtY5hRjVoA==" spinCount="100000" sheet="1" objects="1" scenarios="1" selectLockedCells="1"/>
  <mergeCells count="3">
    <mergeCell ref="B2:H2"/>
    <mergeCell ref="B3:G3"/>
    <mergeCell ref="B21:F21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9</vt:i4>
      </vt:variant>
    </vt:vector>
  </HeadingPairs>
  <TitlesOfParts>
    <vt:vector size="14" baseType="lpstr">
      <vt:lpstr>ZZK</vt:lpstr>
      <vt:lpstr>ul. Paganiniego - b. drogowa</vt:lpstr>
      <vt:lpstr>ul. Paganiniego - b. sanitarna</vt:lpstr>
      <vt:lpstr>ul. Kolonia Wyżyny - b. drogowa</vt:lpstr>
      <vt:lpstr>ul. Kolonia Wyżyny - b. sanita</vt:lpstr>
      <vt:lpstr>'ul. Kolonia Wyżyny - b. drogowa'!Obszar_wydruku</vt:lpstr>
      <vt:lpstr>'ul. Kolonia Wyżyny - b. sanita'!Obszar_wydruku</vt:lpstr>
      <vt:lpstr>'ul. Paganiniego - b. drogowa'!Obszar_wydruku</vt:lpstr>
      <vt:lpstr>'ul. Paganiniego - b. sanitarna'!Obszar_wydruku</vt:lpstr>
      <vt:lpstr>ZZK!Obszar_wydruku</vt:lpstr>
      <vt:lpstr>'ul. Kolonia Wyżyny - b. drogowa'!Tytuły_wydruku</vt:lpstr>
      <vt:lpstr>'ul. Kolonia Wyżyny - b. sanita'!Tytuły_wydruku</vt:lpstr>
      <vt:lpstr>'ul. Paganiniego - b. drogowa'!Tytuły_wydruku</vt:lpstr>
      <vt:lpstr>'ul. Paganiniego - b. sanitarna'!Tytuły_wydruku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Dubowska Monika</cp:lastModifiedBy>
  <cp:lastPrinted>2018-05-30T10:26:15Z</cp:lastPrinted>
  <dcterms:created xsi:type="dcterms:W3CDTF">2017-05-10T12:13:21Z</dcterms:created>
  <dcterms:modified xsi:type="dcterms:W3CDTF">2019-06-27T05:50:50Z</dcterms:modified>
  <cp:category/>
</cp:coreProperties>
</file>