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9" documentId="8_{1DDB50B2-5DBF-4C25-BA66-33BAE9EF0A99}" xr6:coauthVersionLast="41" xr6:coauthVersionMax="41" xr10:uidLastSave="{A06AD44F-A996-40B4-8C84-B359CF56FE2F}"/>
  <bookViews>
    <workbookView xWindow="-120" yWindow="-120" windowWidth="29040" windowHeight="15840" tabRatio="937" activeTab="4" xr2:uid="{00000000-000D-0000-FFFF-FFFF00000000}"/>
  </bookViews>
  <sheets>
    <sheet name="ZZK" sheetId="9" r:id="rId1"/>
    <sheet name=" R.DROGOWE" sheetId="2" r:id="rId2"/>
    <sheet name="KANAL.DESZCZOWA" sheetId="13" r:id="rId3"/>
    <sheet name="PRZEBUDOWA SIECI T-MOBILE" sheetId="46" r:id="rId4"/>
    <sheet name="REMONT MURKÓW OPOROWYCH " sheetId="45" r:id="rId5"/>
    <sheet name="BUDOWA MURU OPOROWEGO" sheetId="30" r:id="rId6"/>
    <sheet name="ZIELEŃ" sheetId="31" r:id="rId7"/>
    <sheet name="WOD-KAN" sheetId="47" r:id="rId8"/>
  </sheets>
  <definedNames>
    <definedName name="_xlnm.Print_Area" localSheetId="1">' R.DROGOWE'!$B$1:$G$68</definedName>
    <definedName name="_xlnm.Print_Area" localSheetId="2">KANAL.DESZCZOWA!$B$1:$G$34</definedName>
    <definedName name="_xlnm.Print_Area" localSheetId="3">'PRZEBUDOWA SIECI T-MOBILE'!$B$1:$G$22</definedName>
    <definedName name="_xlnm.Print_Area" localSheetId="4">'REMONT MURKÓW OPOROWYCH '!$B$1:$G$24</definedName>
    <definedName name="_xlnm.Print_Area" localSheetId="0">ZZK!$B$1:$E$15</definedName>
    <definedName name="_xlnm.Print_Titles" localSheetId="7">'WOD-KAN'!$4:$4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2" i="2" l="1"/>
  <c r="G43" i="30"/>
  <c r="G42" i="30"/>
  <c r="G127" i="47"/>
  <c r="G126" i="47"/>
  <c r="G122" i="47"/>
  <c r="G119" i="47"/>
  <c r="G120" i="47"/>
  <c r="G118" i="47"/>
  <c r="G114" i="47"/>
  <c r="G115" i="47"/>
  <c r="G116" i="47"/>
  <c r="G113" i="47"/>
  <c r="G110" i="47"/>
  <c r="G111" i="47"/>
  <c r="G109" i="47"/>
  <c r="G107" i="47"/>
  <c r="G106" i="47"/>
  <c r="G102" i="47"/>
  <c r="G103" i="47"/>
  <c r="G104" i="47"/>
  <c r="G101" i="47"/>
  <c r="G98" i="47"/>
  <c r="G99" i="47"/>
  <c r="G97" i="47"/>
  <c r="G94" i="47"/>
  <c r="G95" i="47"/>
  <c r="G93" i="47"/>
  <c r="G91" i="47"/>
  <c r="G90" i="47"/>
  <c r="G87" i="47"/>
  <c r="G88" i="47"/>
  <c r="G86" i="47"/>
  <c r="G82" i="47"/>
  <c r="G83" i="47"/>
  <c r="G84" i="47"/>
  <c r="G81" i="47"/>
  <c r="G77" i="47"/>
  <c r="G78" i="47"/>
  <c r="G79" i="47"/>
  <c r="G76" i="47"/>
  <c r="G70" i="47"/>
  <c r="G71" i="47"/>
  <c r="G72" i="47"/>
  <c r="G73" i="47"/>
  <c r="G74" i="47"/>
  <c r="G69" i="47"/>
  <c r="G62" i="47"/>
  <c r="G63" i="47"/>
  <c r="G64" i="47"/>
  <c r="G65" i="47"/>
  <c r="G66" i="47"/>
  <c r="G67" i="47"/>
  <c r="G61" i="47"/>
  <c r="G53" i="47"/>
  <c r="G54" i="47"/>
  <c r="G55" i="47"/>
  <c r="G56" i="47"/>
  <c r="G57" i="47"/>
  <c r="G52" i="47"/>
  <c r="G44" i="47"/>
  <c r="G45" i="47"/>
  <c r="G46" i="47"/>
  <c r="G47" i="47"/>
  <c r="G48" i="47"/>
  <c r="G49" i="47"/>
  <c r="G43" i="47"/>
  <c r="G27" i="47"/>
  <c r="G28" i="47"/>
  <c r="G29" i="47"/>
  <c r="G30" i="47"/>
  <c r="G31" i="47"/>
  <c r="G32" i="47"/>
  <c r="G33" i="47"/>
  <c r="G34" i="47"/>
  <c r="G35" i="47"/>
  <c r="G36" i="47"/>
  <c r="G37" i="47"/>
  <c r="G38" i="47"/>
  <c r="G39" i="47"/>
  <c r="G40" i="47"/>
  <c r="G26" i="47"/>
  <c r="G7" i="47"/>
  <c r="G8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8" i="2"/>
  <c r="G8" i="31"/>
  <c r="G9" i="31"/>
  <c r="G58" i="47" l="1"/>
  <c r="D21" i="9" s="1"/>
  <c r="G50" i="47"/>
  <c r="D20" i="9" s="1"/>
  <c r="G123" i="47"/>
  <c r="D22" i="9" s="1"/>
  <c r="G128" i="47"/>
  <c r="D23" i="9" s="1"/>
  <c r="G24" i="47"/>
  <c r="G7" i="31"/>
  <c r="G10" i="31"/>
  <c r="G11" i="31"/>
  <c r="G12" i="31"/>
  <c r="G13" i="31"/>
  <c r="G41" i="47" l="1"/>
  <c r="D19" i="9" s="1"/>
  <c r="D18" i="9"/>
  <c r="G6" i="31"/>
  <c r="D24" i="9" l="1"/>
  <c r="D25" i="9" s="1"/>
  <c r="D26" i="9" s="1"/>
  <c r="G129" i="47"/>
  <c r="G14" i="31"/>
  <c r="D11" i="9" s="1"/>
  <c r="E41" i="30"/>
  <c r="E40" i="30"/>
  <c r="E39" i="30"/>
  <c r="E31" i="30"/>
  <c r="G26" i="30"/>
  <c r="E20" i="30"/>
  <c r="E19" i="30"/>
  <c r="E16" i="30"/>
  <c r="G12" i="45" l="1"/>
  <c r="G23" i="45"/>
  <c r="E22" i="45"/>
  <c r="G22" i="45" s="1"/>
  <c r="E21" i="45"/>
  <c r="G21" i="45" s="1"/>
  <c r="G20" i="45"/>
  <c r="G19" i="45"/>
  <c r="G18" i="45"/>
  <c r="G17" i="45"/>
  <c r="G16" i="45"/>
  <c r="E15" i="45"/>
  <c r="G15" i="45" s="1"/>
  <c r="E14" i="45"/>
  <c r="G14" i="45" s="1"/>
  <c r="E13" i="45"/>
  <c r="G13" i="45" s="1"/>
  <c r="E11" i="45"/>
  <c r="G11" i="45" s="1"/>
  <c r="E10" i="45"/>
  <c r="G10" i="45" s="1"/>
  <c r="E9" i="45"/>
  <c r="G9" i="45" s="1"/>
  <c r="E8" i="45"/>
  <c r="G8" i="46" l="1"/>
  <c r="G11" i="46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0" i="2"/>
  <c r="G31" i="2"/>
  <c r="G32" i="2"/>
  <c r="G33" i="2"/>
  <c r="G34" i="2"/>
  <c r="G48" i="2"/>
  <c r="G49" i="2"/>
  <c r="G50" i="2"/>
  <c r="G51" i="2"/>
  <c r="G52" i="2"/>
  <c r="G53" i="2"/>
  <c r="G54" i="2"/>
  <c r="G55" i="2"/>
  <c r="G56" i="2"/>
  <c r="G57" i="2"/>
  <c r="G58" i="2"/>
  <c r="G59" i="2"/>
  <c r="G63" i="2"/>
  <c r="G62" i="2"/>
  <c r="G64" i="2" s="1"/>
  <c r="G47" i="2"/>
  <c r="G46" i="2"/>
  <c r="G45" i="2"/>
  <c r="G40" i="2"/>
  <c r="G29" i="2"/>
  <c r="G60" i="2" l="1"/>
  <c r="G66" i="2"/>
  <c r="G67" i="2" s="1"/>
  <c r="G12" i="2" l="1"/>
  <c r="G13" i="2"/>
  <c r="G14" i="2"/>
  <c r="G15" i="2"/>
  <c r="G16" i="2"/>
  <c r="G17" i="2"/>
  <c r="G18" i="2"/>
  <c r="G19" i="2"/>
  <c r="G20" i="2"/>
  <c r="G11" i="2"/>
  <c r="G21" i="2" l="1"/>
  <c r="G9" i="2"/>
  <c r="G8" i="45" l="1"/>
  <c r="G7" i="45"/>
  <c r="G24" i="45" l="1"/>
  <c r="D9" i="9" s="1"/>
  <c r="G10" i="30"/>
  <c r="G11" i="30" s="1"/>
  <c r="G13" i="30"/>
  <c r="G14" i="30" s="1"/>
  <c r="G16" i="30"/>
  <c r="G17" i="30" s="1"/>
  <c r="G19" i="30"/>
  <c r="G20" i="30"/>
  <c r="G23" i="30"/>
  <c r="G24" i="30" s="1"/>
  <c r="G27" i="30"/>
  <c r="G28" i="30"/>
  <c r="G31" i="30"/>
  <c r="G32" i="30" s="1"/>
  <c r="G34" i="30"/>
  <c r="G35" i="30"/>
  <c r="G36" i="30"/>
  <c r="G39" i="30"/>
  <c r="G40" i="30"/>
  <c r="G41" i="30"/>
  <c r="G14" i="46"/>
  <c r="G15" i="46"/>
  <c r="G16" i="46"/>
  <c r="G17" i="46"/>
  <c r="G18" i="46"/>
  <c r="G19" i="46"/>
  <c r="G20" i="46"/>
  <c r="G21" i="46"/>
  <c r="G22" i="46"/>
  <c r="G7" i="46"/>
  <c r="G9" i="46"/>
  <c r="G10" i="46"/>
  <c r="G44" i="30" l="1"/>
  <c r="G29" i="30"/>
  <c r="G37" i="30"/>
  <c r="G21" i="30"/>
  <c r="G13" i="46" l="1"/>
  <c r="G12" i="46"/>
  <c r="G23" i="46" l="1"/>
  <c r="D8" i="9" s="1"/>
  <c r="G8" i="13"/>
  <c r="G34" i="13" s="1"/>
  <c r="D7" i="9" s="1"/>
  <c r="G24" i="2" l="1"/>
  <c r="G7" i="30"/>
  <c r="G8" i="30" l="1"/>
  <c r="G41" i="2" l="1"/>
  <c r="G39" i="2"/>
  <c r="G36" i="2"/>
  <c r="G35" i="2"/>
  <c r="G28" i="2"/>
  <c r="G27" i="2"/>
  <c r="G23" i="2"/>
  <c r="G43" i="2" l="1"/>
  <c r="G37" i="2"/>
  <c r="G25" i="2"/>
  <c r="G68" i="2" l="1"/>
  <c r="D6" i="9" s="1"/>
  <c r="G45" i="30"/>
  <c r="D10" i="9" s="1"/>
  <c r="D12" i="9" l="1"/>
  <c r="D13" i="9" s="1"/>
  <c r="D14" i="9" s="1"/>
  <c r="D29" i="9" s="1"/>
</calcChain>
</file>

<file path=xl/sharedStrings.xml><?xml version="1.0" encoding="utf-8"?>
<sst xmlns="http://schemas.openxmlformats.org/spreadsheetml/2006/main" count="811" uniqueCount="470">
  <si>
    <t>KOSZTORYS   OFERTOWY</t>
  </si>
  <si>
    <t>Lp.</t>
  </si>
  <si>
    <t>Opis</t>
  </si>
  <si>
    <t>Jedn. miary</t>
  </si>
  <si>
    <t>Ilość</t>
  </si>
  <si>
    <t>Cena jedn.
netto
zł</t>
  </si>
  <si>
    <t>Wartość
netto
zł</t>
  </si>
  <si>
    <t>m2</t>
  </si>
  <si>
    <t>Razem dział: ROBOTY PRZYGOTOWAWCZE I POMIAROWE</t>
  </si>
  <si>
    <t>ROBOTY ROZBIÓRKOWE</t>
  </si>
  <si>
    <t>m</t>
  </si>
  <si>
    <t>Razem dział: ROBOTY ROZBIÓRKOWE</t>
  </si>
  <si>
    <t>ROBOTY ZIEMNE</t>
  </si>
  <si>
    <t>m3</t>
  </si>
  <si>
    <t>Razem dział: ROBOTY ZIEMNE</t>
  </si>
  <si>
    <t>Razem dział: NAWIERZCHNIE</t>
  </si>
  <si>
    <t>szt.</t>
  </si>
  <si>
    <t>ELEMENTY ULIC</t>
  </si>
  <si>
    <t>Razem dział: ELEMENTY ULIC</t>
  </si>
  <si>
    <t xml:space="preserve">Razem netto </t>
  </si>
  <si>
    <t>km</t>
  </si>
  <si>
    <t>Zbiorcze Zestawienie Kosztów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</si>
  <si>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</si>
  <si>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</si>
  <si>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</si>
  <si>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</si>
  <si>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</si>
  <si>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</si>
  <si>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</si>
  <si>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</si>
  <si>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</si>
  <si>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</si>
  <si>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 netto</t>
  </si>
  <si>
    <t>Razem brutto</t>
  </si>
  <si>
    <t>kpl.</t>
  </si>
  <si>
    <t>10.</t>
  </si>
  <si>
    <t>11.</t>
  </si>
  <si>
    <t>12.</t>
  </si>
  <si>
    <t>13.</t>
  </si>
  <si>
    <t>14.</t>
  </si>
  <si>
    <t>15.</t>
  </si>
  <si>
    <t>16.</t>
  </si>
  <si>
    <t>17.</t>
  </si>
  <si>
    <t>I.</t>
  </si>
  <si>
    <t>II.</t>
  </si>
  <si>
    <t>mb</t>
  </si>
  <si>
    <t>III.</t>
  </si>
  <si>
    <t>IV.</t>
  </si>
  <si>
    <t>złącz.</t>
  </si>
  <si>
    <t>V.</t>
  </si>
  <si>
    <t>VI.</t>
  </si>
  <si>
    <t>VII.</t>
  </si>
  <si>
    <t>VIII.</t>
  </si>
  <si>
    <t>7.1</t>
  </si>
  <si>
    <t>IX.</t>
  </si>
  <si>
    <t>X.</t>
  </si>
  <si>
    <t>odc.</t>
  </si>
  <si>
    <t xml:space="preserve"> </t>
  </si>
  <si>
    <t>L.p</t>
  </si>
  <si>
    <t>Branża</t>
  </si>
  <si>
    <t>KANALIZACJA DESZCZOWA</t>
  </si>
  <si>
    <t>t</t>
  </si>
  <si>
    <t>Pomiar linii kablowych do 1kV 4-żyłowych</t>
  </si>
  <si>
    <t>odc/kabla</t>
  </si>
  <si>
    <t>Zakres rzeczowy zamówienia finansowany przez Gminę Miasta Gdańska</t>
  </si>
  <si>
    <t>VAT 23%</t>
  </si>
  <si>
    <t>TABLICE WG SIWZ</t>
  </si>
  <si>
    <t>Razem dział: TABLICE WG SIWZ</t>
  </si>
  <si>
    <t xml:space="preserve">Tablice wg SIWZ </t>
  </si>
  <si>
    <t xml:space="preserve"> Roboty drogowe  </t>
  </si>
  <si>
    <t>Odtworzenie trasy i punktów wysokościowych</t>
  </si>
  <si>
    <t>Roboty ziemne - nasypy (z przywiezieniem gruntu)</t>
  </si>
  <si>
    <t>Siatka przeciwspękaniowa</t>
  </si>
  <si>
    <t>Warstwa ścieralna SMA11 - 5 cm</t>
  </si>
  <si>
    <t>Warstwa ścieralna SMA11 - 4 cm</t>
  </si>
  <si>
    <t>Podbudowa zasadnicza mieszanka niezwiązana z kruszywa 0/31,5- 15 cm</t>
  </si>
  <si>
    <t>Mechaniczne oczyszczenie nawierzchni</t>
  </si>
  <si>
    <t>Skropienie nawierzchni drogowych</t>
  </si>
  <si>
    <t>Ustawienie krawężnika betonowego (krawężnik betonowy 15x30 cm, na podsypce cementowo-piaskowej 1:4 gr. 5 cm, na ławie betonowej C12/15)</t>
  </si>
  <si>
    <t>Oporniki betonowe 12x25 cm, na podsypce cementowo-piaskowej 1:4 gr. 5 cm, na ławie betonowej C12/15 z oporem</t>
  </si>
  <si>
    <t>Montaż wiaty przystankowej (materiał z rozbiórki)</t>
  </si>
  <si>
    <t>Oznakowanie poziome jezdni grubowarstwowe</t>
  </si>
  <si>
    <t>Oznakowanie poziome jezdni cienkowarstwowe</t>
  </si>
  <si>
    <t>Ustawienie betonowych pojemników na odpady (matriał z rozbiórki)</t>
  </si>
  <si>
    <t>Regulacja pionowa  - infrastruktura wodna</t>
  </si>
  <si>
    <t>Regulacja pionowa  - infrastruktura kanalizacyjna</t>
  </si>
  <si>
    <t>Regulacja pionowa - infrastruktura teletechniczna</t>
  </si>
  <si>
    <t>Regulacja pionowa - infrastruktura energetyczna</t>
  </si>
  <si>
    <t>Regulacja pionowa- infrastruktura gazowa</t>
  </si>
  <si>
    <t>Regulacja wysokościowa wpustu deszczowego</t>
  </si>
  <si>
    <t>Układanie na przejściach dla pieszych płytek kierunkowych, integracyjnych o wymiarach 35x35 cm, na podsypce cementowo piaskowej o grubości po zagęszczeniu 3 cm</t>
  </si>
  <si>
    <t>Umocnienie skarp płytami prefabrykowanymi ażurowymi</t>
  </si>
  <si>
    <t>ZIELEŃ</t>
  </si>
  <si>
    <t xml:space="preserve">ROBOTY PRZYGOTOWAWCZE </t>
  </si>
  <si>
    <t xml:space="preserve">NAWIERZCHNIE </t>
  </si>
  <si>
    <t>POZOSTAŁE ROBOTY TOWARZYSZĄCE</t>
  </si>
  <si>
    <t>Razem dział: ZIELEŃ</t>
  </si>
  <si>
    <t xml:space="preserve">Warstwa wyrównawcza AC16W min. 4 cm </t>
  </si>
  <si>
    <t>Układanie nawierzchni chodników z betonowej kostki, płukana - gr. 5 cm  na podsypce cementowo - piaskowej gr. 3cm</t>
  </si>
  <si>
    <t>Nawierzchnia z kostki betonowej 10x20cm - gr. 8cm czerwonej na podsypce cementowo - piaskowej gr. 5cm</t>
  </si>
  <si>
    <t>Obrzeża betonowe o wymiarach 30x8 cm,na podsypce cementowo piaskowej na ławie betonowej C12/15</t>
  </si>
  <si>
    <t>Razem dział:POZOSTAŁE ROBOTY TOWARZYSZĄCE</t>
  </si>
  <si>
    <t>Frezowanie nawierzchni bitumicznej o gr. do 4 cm z wywozem w miejsce wskazane przez Zamawiającego</t>
  </si>
  <si>
    <t>Rozbiórka istniejących chodników, zjazdów z kostki betonowej wraz z podbudową  z wywiezieniem na legalne składowisko wraz z kosztami utylizacji/składowania</t>
  </si>
  <si>
    <t>Rozbiórka istniejących chodników z kostki betonowej płukanej wraz z podbudową  z wywiezieniem na legalne składowisko wraz z kosztami utylizacji/składowania</t>
  </si>
  <si>
    <t>Rozbiórka istniejących chodników, opasek z płytek betonowych wraz z podbudową  z wywiezieniem na legalne składowisko wraz z kosztami utylizacji/składowania</t>
  </si>
  <si>
    <t>Rozbiórka istniejących zjazdów z bruku wraz z podbudową  z wywiezieniem na legalne składowisko wraz z kosztami utylizacji/składowania</t>
  </si>
  <si>
    <t>Rozbiórka istn. krawężników, oporników bet.  z wywiezieniem na legalne składowisko wraz z kosztami utylizacji/składowania</t>
  </si>
  <si>
    <t>Rozbiórka istn. obrzeży bet.  z wywiezieniem na legalne składowisko wraz z kosztami utylizacji/składowania</t>
  </si>
  <si>
    <t>Rozbiórka wiaty przystankowej  z wywiezieniem na legalne składowisko wraz z kosztami utylizacji/składowania</t>
  </si>
  <si>
    <t>Rozebranie betonowego pojemnika na odpady  z wywiezieniem na legalne składowisko wraz z kosztami utylizacji/składowania</t>
  </si>
  <si>
    <t>Rozbiórka murku oporowego  z wywiezieniem na legalne składowisko wraz z kosztami utylizacji/składowania</t>
  </si>
  <si>
    <t>Usunięcie warstwy humusu o grubości 10cm z wywiezieniem na legalne składowisko wraz z kosztami utylizacji/składowania</t>
  </si>
  <si>
    <t xml:space="preserve">Humusowanie skarp z obsianiem mieszanką traw, przy grubości warstwy humusu 10 cm </t>
  </si>
  <si>
    <t xml:space="preserve"> Kanalizacja deszczowa</t>
  </si>
  <si>
    <t>Roboty pomiarowe przy liniowych robotach ziemnych - trasa kanalizacji deszczowej</t>
  </si>
  <si>
    <t>Pomiary przy wykopach fundamentowych, teren równinny i nizinny.</t>
  </si>
  <si>
    <t>Wykopy  na odkład, grunt kategorii I-II</t>
  </si>
  <si>
    <t>Pełne umocnienie pionowych ścian wykopów liniowych obustronnie palami szalunkowymi /wypraskami/ w gruntach such., wraz z rozbiórką - grunt kat. I, II</t>
  </si>
  <si>
    <t>Zasypywanie wykopów  mechaniczne z przemieszczeniem gruntu na odległość do 10 m. grunt kategorii I-III</t>
  </si>
  <si>
    <t>Podłoża o grubości 15 cm z materiałów sypkich</t>
  </si>
  <si>
    <t>Rurociągi z rur kanalizacyjnych 250 × 6,4 mm z żywic poliestrowych, SN=10 000, PN=1;</t>
  </si>
  <si>
    <t>Rurociągi z rur kanalizacyjnych 200 × 5,3 mm z żywic poliestrowych, SN=10 000, PN=1;</t>
  </si>
  <si>
    <t>Obsypka boków rurociągu o grubości 25 cm</t>
  </si>
  <si>
    <t>Obsypka boków rurociągu o grubości 20 cm</t>
  </si>
  <si>
    <t>Zasypka nad sklepieniem rurociągu,  o grubości 30 cm</t>
  </si>
  <si>
    <t>Podłoże betonowe o grubości 15 cm pod studzienkę</t>
  </si>
  <si>
    <t>Studzienki wpustowe DN500 z osadnikiem głębokości h=0,95m, z betonu B45 wg rozwiązania przykładowego, np. KPED 02.13.</t>
  </si>
  <si>
    <t>Przejście przez ściany studzienek, średnica nominalna otworu 250 mm</t>
  </si>
  <si>
    <t>Przejście przez ściany studzienek, średnica nominalna otworu 200 mm</t>
  </si>
  <si>
    <t>Oznakowanie trasy rurociągu ułożonego w ziemi taśmą z tworzywa sztucznego</t>
  </si>
  <si>
    <t>Próba szczelności kanałów rurowych o średnicy  nominalnej 200 mm</t>
  </si>
  <si>
    <t>Próba szczelności kanałów rurowych o średnicy  nomonalnej 250mm</t>
  </si>
  <si>
    <t>Podbudowa zasadnicza mieszanka niezwiązana z kruszywa 0/31,5, grubość warstwy po zagęszczeniu 20 cm</t>
  </si>
  <si>
    <t>Warstwa wiążąca z betonu asfaltowego – gr 7 cm</t>
  </si>
  <si>
    <t>Rozebranie nawierzchni z mieszanek mineralno bitumicznych  z wywiezieniem na legalne składowisko wraz z kosztami utylizacji/składowania</t>
  </si>
  <si>
    <t>Wywóz nadmiaru gruntu z wykopów - ziemia zgromadzona w hałdach na  na legalne wysypisko wraz z kosztami utylizacji</t>
  </si>
  <si>
    <t>Przebudowa sieci T-Mobile Polska S.A.</t>
  </si>
  <si>
    <t>Budowa rurociągu kablowego na głębokości 1 m w wykopie wykonanym ręcznie w gruncie kat.III - rury w zwojach - każda nast.rura HDPE 40 mm w rurociągu Krotność = 3</t>
  </si>
  <si>
    <t>układanie rury 1xRHDPEp 140/8,0 w gotowym wykopie</t>
  </si>
  <si>
    <t>Układanie kabla wypełnionego o śr.do 30 mm.w gotowy rów kablowy (1 kabel)</t>
  </si>
  <si>
    <t>Kabel XzTKMXpw 2x2x0,6</t>
  </si>
  <si>
    <t>Montaż złączy równoległ.kabli wypełnionych typu kanał.ułożonych w ziemi z zast.poj.łączników żył i termokurcz.osłon wzmocn. na kablu o 2 parach</t>
  </si>
  <si>
    <t>Pomiary końcowe prądem stałym kabla o 2 parach</t>
  </si>
  <si>
    <t>Wyciąganie kabla o śr. do 30 mm w powłoce termoplast.z kanal.kablow.- otw.wypełn.1 kablem</t>
  </si>
  <si>
    <t>Wciąganie kabli światłowod.do rurociągów kablowych z rur HDPE 40 mm z warstwą poślizgową metodą pneumatyczną strumieniową - kabel w odc.o dług. 2 km</t>
  </si>
  <si>
    <t>Montaż złączy przelotowych na kablach światłowodowych tubowych ułożonych w rurociągu kablowym w ziemi/mufa zapinana /1 spajany świat.</t>
  </si>
  <si>
    <t>Montaż złączy przelotowych na kablach światłowodowych tubowych ułożonych w rurociągu kablowym w ziemi/mufa zapinana /każdy nast.spajany świat.</t>
  </si>
  <si>
    <t>Pomiary reflektometryczne linii światłowodowych końcowe z przełącznicy /odc.regenerat. /1 zmierz.światłow.</t>
  </si>
  <si>
    <t>Pomiary reflektometryczne linii światłowodowych końcowe z przełącznicy /odc.regenerat. /każdy nast. zmierz.światłow.</t>
  </si>
  <si>
    <t>Pomiary tłumienności optycznej linii światłowodowych metodą transmisyjną łącznie z innymi pomiarami /1 zmierzony światłow.</t>
  </si>
  <si>
    <t>Pomiary tłumienności optycznej linii światłowodowych metodą transmisyjną łącznie z innymi pomiarami /każdy nast.zmierzony światłow.</t>
  </si>
  <si>
    <t>Budowa kanalizacji kablowej pierwotnej z rur z tworzyw sztucznych o liczbie warstw 1; liczbie rur 1; liczbie otworów 1.</t>
  </si>
  <si>
    <t>Budowa rurociągu kablowego na głębokości 1 m w wykopie wykonanym ręcznie w gruncie kat.III - rury w zwojach -4 rury HDPE 40 mm w rurociągu</t>
  </si>
  <si>
    <t>Remont murków oporowych</t>
  </si>
  <si>
    <t>Zabezpieczenie sieci telekom. na czas prowadzenia robót</t>
  </si>
  <si>
    <t>Podbudowa z kruszywa łamanego stabilizowanego mechanicznie, gr. 36 cm</t>
  </si>
  <si>
    <t>Zbrojenie betonu stalą BSt500S - przygotowanie i montaż</t>
  </si>
  <si>
    <t>Beton konstrukcyjny klasy C25/30</t>
  </si>
  <si>
    <t>Beton niekonstrukcyjny klasy C12/15</t>
  </si>
  <si>
    <t>Folia kubełkowa</t>
  </si>
  <si>
    <t>Czyszczenie strumieniowo-cierne</t>
  </si>
  <si>
    <t>Naprawa powierzchni betonowych zaprawami typu PCC</t>
  </si>
  <si>
    <t>Zabezpieczenie powierzchni betonowych szlamem polimerowo-cementowym</t>
  </si>
  <si>
    <t>Naprawa murów oporowych - mycie, uzupełnienie kamienia, fug</t>
  </si>
  <si>
    <t>Naprawa murów oporowych - odtworzenie gzymsów, cegła klinkierowa, grubość 1 cegła, szerokość 1,5 cegły</t>
  </si>
  <si>
    <t>Naprawa murów oporowych - oczyszczenie istniejących gzymsów, uzupełnienie ubytków cegieł i fug</t>
  </si>
  <si>
    <t>Mury oporowe z kostki kamiennej</t>
  </si>
  <si>
    <t>Rozbiórka i skucie elementów obiektu inżynierskiego - rozbiórka muru oporowego  z wywiezieniem na legalne składowisko wraz z kosztami utylizacji/składowania</t>
  </si>
  <si>
    <t>Wykopy  z wywiezieniem urobku na legalne składowisko wraz z kosztami utylizacji/składowania</t>
  </si>
  <si>
    <t>Zasypanie wykopów z zagęszczeniem z gruntu dowiezionego</t>
  </si>
  <si>
    <t>Budowa muru oporowego</t>
  </si>
  <si>
    <t xml:space="preserve">ODTWORZENIE TRASY W TERENIE
</t>
  </si>
  <si>
    <t>Wytyczenie obiektu inżynieryjnego wraz z wykonaniem dokumentacji powykonawczej</t>
  </si>
  <si>
    <t>Razem dział: ODTWORZENIE TRASY W TERENIE</t>
  </si>
  <si>
    <t>Rozbiórka istniejących obiektów, m.in.:
- muru oporowego z kamienia i cegły
- schodów
- ogrodzenia
- chodnika
 z wywiezieniem na legalne składowisko wraz z kosztami utylizacji/składowania</t>
  </si>
  <si>
    <t>ROZBIÓRKA OBIEKTÓW</t>
  </si>
  <si>
    <t>Razem dział: ROZBIÓRKA OBIEKTÓW</t>
  </si>
  <si>
    <t>STUDNIE CHŁONNE</t>
  </si>
  <si>
    <t>Wykonanie studni betonowych DN 500, h=1,00m zasypanej żwirem</t>
  </si>
  <si>
    <t>Razem dział:STUDNIE CHŁONNE</t>
  </si>
  <si>
    <t xml:space="preserve">CHODNIKI I SCHODY </t>
  </si>
  <si>
    <t>Wykonanie chodnika i schodów dla pieszych wraz z krawężnikami i obrzeżami oraz podbudowami, chodnik: 177,00m2
schody: 2,40*3,00m2</t>
  </si>
  <si>
    <t xml:space="preserve">Razem dział::CHODNIKI I SCHODY </t>
  </si>
  <si>
    <r>
      <t>m</t>
    </r>
    <r>
      <rPr>
        <vertAlign val="superscript"/>
        <sz val="8"/>
        <rFont val="Arial Narrow"/>
        <family val="2"/>
        <charset val="238"/>
      </rPr>
      <t>3</t>
    </r>
  </si>
  <si>
    <t>ROBOTY ZIEMNE POD FUNDAMENTY</t>
  </si>
  <si>
    <t>Razem ROBOTY ZIEMNE POD FUNDAMENTY</t>
  </si>
  <si>
    <t>Roboty ziemne - wykopy, z wywiezieniem urobku na legalne składowisko wraz z kosztami utylizacji/składowania</t>
  </si>
  <si>
    <t>Wykonanie wykopu otwartego pod wykonanie fundamentów  wraz z ich zabezpieczeniem  z wywiezieniem urobku na legalne składowisko wraz z kosztami utylizacji/składowania</t>
  </si>
  <si>
    <t>Zasypanie wykopów wraz z zagęszczeniem  gruntem dowiezionym</t>
  </si>
  <si>
    <t>ZBROJENIE</t>
  </si>
  <si>
    <t xml:space="preserve">Przygotowanie i montaż zbrojenia </t>
  </si>
  <si>
    <t>Razem :ZBROJENIE</t>
  </si>
  <si>
    <t>BETONOWANIE</t>
  </si>
  <si>
    <t>Wykonanie murów z betonu C25/30 (B30) w deskowaniu</t>
  </si>
  <si>
    <t>Oblicowanie murów kamieniem z odzysku</t>
  </si>
  <si>
    <t>Razem :BETONOWANIE</t>
  </si>
  <si>
    <t>Wykonanie betonu podkładowego C12/15 (B15)</t>
  </si>
  <si>
    <t xml:space="preserve">IZOLACJE </t>
  </si>
  <si>
    <t>Wykonanie warstwy izolacyjnej powierzchni betonowych muru od strony chodnika - hydroizolacja powłokami bitumicnzymi</t>
  </si>
  <si>
    <t xml:space="preserve">Razem :IZOLACJE </t>
  </si>
  <si>
    <t>ELEMENTY ZABEZPIECZAJACE</t>
  </si>
  <si>
    <t>Wykonanie i montaż bariery rurowej szczeblinkowej na murze oporowym</t>
  </si>
  <si>
    <t>Wykonanie i montaż poręczy przy schodach z zabezpieczeniem antykorozyjnym powierzchni elementów stalowych</t>
  </si>
  <si>
    <t>kg</t>
  </si>
  <si>
    <t>Wykonanie i montaż ogrodzenia wraz z furtką</t>
  </si>
  <si>
    <t>Razem :ELEMENTY ZABEZPIECZAJACE</t>
  </si>
  <si>
    <t>INNE ROBOTY</t>
  </si>
  <si>
    <t>Warstwa filtracyjna i izolacyjna.
Wykonanie warstwy filtracyjnej izolacyjnej za murami z geomembrany hydroizolacyjnej i folii kubełkowej
Uwaga: W cenie należy uwzględnić wykonnie drenażu z perforowanej rury PCV 80mm opsypanej żwirem w ilości 76,08m</t>
  </si>
  <si>
    <t>Wykonanie warstwy izolacyjnej powierzchni betonowych muru narażone na bezpośredni kontakt z powietrzem - powłoka antykorozyjna wydłużająca żywotność betonu na bazie inhibitorów</t>
  </si>
  <si>
    <t>Wykonanie warstwy humusu o gr. 20cm</t>
  </si>
  <si>
    <t>Razem :INNE ROBOTY</t>
  </si>
  <si>
    <t>mechaniczne karczowanie gęstych krzaków i podszycia</t>
  </si>
  <si>
    <t>oczyszczenie terenu z pozostałości po wykarczowaniu ze spaleniem na miejscu</t>
  </si>
  <si>
    <t xml:space="preserve">Sadzenie krzewów liściastych zgodnie z wykazem C2 30- 40 2- 3 pędy szkieletowe </t>
  </si>
  <si>
    <t>Sadzenie drzew liściastych zgodnie z wykazem obwody Pn 20- 25 forma pienna 125- 30 Grusza drbnoowocokowa</t>
  </si>
  <si>
    <t>Sadzenie drzew liściastych zgodnie z wykazem obwody Pn 20- 25 forma pienna 125- 30 Robinia akacjowa Frisia</t>
  </si>
  <si>
    <t>Zieleń</t>
  </si>
  <si>
    <t>ścinanie drzew (śr. &lt; 16 cm) i karczowanie wraz z wywiezieniem pni, karpiny i gałęzi poza teren budowy na legalne składowisko wraz z kosztami utylizacji</t>
  </si>
  <si>
    <t>ścinanie drzew (śr. 16 - 25 cm) i karczowanie wraz z wywiezieniem pni, karpiny i gałęzi poza teren budowy na legalne składowisko wraz z kosztami utylizacji</t>
  </si>
  <si>
    <t>ścinanie drzew(śr. 26 - 35 cm) i karczowanie wraz z wywiezieniem pni, karpiny i gałęzi poza teren budowy na legalne składowisko wraz z kosztami utylizacji</t>
  </si>
  <si>
    <t>Roboty drogowe</t>
  </si>
  <si>
    <t>Kanalizacja deszczowa</t>
  </si>
  <si>
    <t>Przebudowa sieci T-Mobile</t>
  </si>
  <si>
    <t>„Poprawa stanu nawierzchni ul. Świętokrzyskiej oraz ul. Wieżyckiej w Gdańsku –
dokumentacja dla przyszłych projektów”.
Zadanie 4. Świętokrzyska (Wieżycka-Wielkopolska)</t>
  </si>
  <si>
    <t>Zakres rzeczowy zamówienia finansowany przez Gdańską Infrastrukturę Wodociągowo-Kanalizacyjną Sp. z o.o. w Gdańsku</t>
  </si>
  <si>
    <t>Pozycje w Przedmiarze Robót opisują roboty objęte Umową w sposób skrócony. Opis ten nie zawiera pełnego opisu robót i metod wykonawczych podanych w Dokumentacji Projektowej i Specyfikacjach Technicznych, przy czym niezależnie od tego uważa się, że dana pozycja odpowiada pełnemu opisowi.</t>
  </si>
  <si>
    <t>Cena podana przez Wykonawcę w danej pozycji przedmiarowej jest ostateczna i wyklucza możliwość żądania dodatkowej zapłaty za wykonanie robót objętych tą pozycją. Uważa się, że ceny jednostkowe wprowadzone dla każdej pozycji pokrywają wszystko, co jest konieczne dla całkowitego i poprawnego wykonania robót.</t>
  </si>
  <si>
    <t>Wyszczególnienie elementów przedmiarowych</t>
  </si>
  <si>
    <t>Jedn.</t>
  </si>
  <si>
    <t>DZIAŁ I</t>
  </si>
  <si>
    <t>1.0</t>
  </si>
  <si>
    <t>1.1</t>
  </si>
  <si>
    <t>Wykonanie wykopów pod rurę wodociągową ręcznie/ mechanicznie wąskoprzestrzennych z umocnieniem ścian i szerokoprzestrzennych, w razie konieczności: odwodnienie wykopów, wykonanie drenażu w dnie wykopu. Wykonanie konstrukcji materaca żwirowego w geowłókninie oraz posypki pod rury z zagęszczeniem</t>
  </si>
  <si>
    <t>1.2</t>
  </si>
  <si>
    <t>Zasypanie wykopów mechanicznie/ręcznie gruntem z odkładu i/lub w przypadku gruntu nienośnego jego wymiana na grunt przywieziony z zagęszczeniem (nadmiar gruntu należy wywieźć na legalne składowisko). Wykonanie konstrukcji obsypki i zasypanie rury ponad jej wierzch materiałem mineralnym (piasek), wykonanie badań zagęszczenia Is.</t>
  </si>
  <si>
    <t>1.3</t>
  </si>
  <si>
    <t xml:space="preserve">Montaż rur ciśnieniowych o śred.DN150 z żeliwa sferoidalnego zgodnych z normą PN-EN 545: 2010 w klasie ciśnienia min. C-40, PN10 o połączeniach kielichowych z kształtkami (trójniki, łuki, bloki oporowe, kształtki połaczeniowe wg dokumentcji projektowej) z pomiarem geodezyjnym powykonawczym, oznakowaniem taśmą lokalizacyjną </t>
  </si>
  <si>
    <t>1.4</t>
  </si>
  <si>
    <t xml:space="preserve">Montaż rur ciśnieniowych o śred.DN100 z żeliwa sferoidalnego zgodnych z normą PN-EN 545: 2010 w klasie ciśnienia min. C-40, PN10 o połączeniach kielichowych z kształtkami (trójniki, łuki, bloki oporowe, kształtki połaczeniowe wg dokumentcji projektowej) z pomiarem geodezyjnym powykonawczym, oznakowaniem taśmą lokalizacyjną </t>
  </si>
  <si>
    <t>1.5</t>
  </si>
  <si>
    <t xml:space="preserve">Montaż rur ciśnieniowych o śred.DN80 z żeliwa sferoidalnego zgodnych z normą PN-EN 545: 2010 w klasie ciśnienia min. C-40, PN10 o połączeniach kielichowych z kształtkami (trójniki, łuki, bloki oporowe, kształtki połaczeniowe wg dokumentcji projektowej) z pomiarem geodezyjnym powykonawczym, oznakowaniem taśmą lokalizacyjną </t>
  </si>
  <si>
    <t>1.6</t>
  </si>
  <si>
    <t>Montaż węzła połączeniowego z sieciami wodoc. w ui.Wieżyckiej (bez armatury) (T1,T2)</t>
  </si>
  <si>
    <t>kpl</t>
  </si>
  <si>
    <t>1.7</t>
  </si>
  <si>
    <t>Montaż węzła połączeniowego z siecią wodociągową w  ul.I Brygady (bez armatury)</t>
  </si>
  <si>
    <t>1.8</t>
  </si>
  <si>
    <t>Montaż węzłów połaczeniowych z sieciami wodociągowymi w ul.Wielkopolskiej i ul.Niepolomickiej (T33,T32,T23)</t>
  </si>
  <si>
    <t>1.9</t>
  </si>
  <si>
    <t>Montaż zasuw kołnierzowych z miękkim doszczelnieniem żeliwnych DN150 z obudową teleskopową, skrzynką żeliwną uliczną</t>
  </si>
  <si>
    <t>szt</t>
  </si>
  <si>
    <t>1.10</t>
  </si>
  <si>
    <t>Montaż zasuw kołnierzowych z miękkim doszczelnieniem żeliwnych DN100 z obudową teleskopową, skrzynką żeliwną uliczną</t>
  </si>
  <si>
    <t>1.11</t>
  </si>
  <si>
    <t>Montaż zasuw kołnierzowych z miękkim doszczelnieniem żeliwnych DN80 z obudową teleskopową, skrzynką żeliwną uliczną</t>
  </si>
  <si>
    <t>1.12</t>
  </si>
  <si>
    <t>1.13</t>
  </si>
  <si>
    <t>Montaż węzła hydrantowego nadziemnego DN80 z zasuwą kołnierzowąz miękkim doszczelnieniem DN80 obudową teleskopowa, skrzynką uliczną żeliwną, z kształtkami połączeniowymi na podejściu do hydrantu</t>
  </si>
  <si>
    <t>1.14</t>
  </si>
  <si>
    <t xml:space="preserve">Próba wodna szczelności, dezynfekcja i płukanie sieci wodociągowej z rur żeliwnych </t>
  </si>
  <si>
    <t>1.15</t>
  </si>
  <si>
    <t>Wyłączenie z eksploatacji istniejącego wodociagu z rur 90/100/150 (łącznie z armaturą)  z zaślepieniem końców nieczynnych rurociągów korkiem betonowym</t>
  </si>
  <si>
    <t>1.16</t>
  </si>
  <si>
    <t>Pas wzmocnionego podłoża z KŁSM 0/31,5 oraz 2x georusztu 3-osiowego Q16</t>
  </si>
  <si>
    <t>1.17</t>
  </si>
  <si>
    <t xml:space="preserve">Montaż tabliczek informacyjno-lokalizacyjnych o armaturze wodociągowej na sieci </t>
  </si>
  <si>
    <t>2.0</t>
  </si>
  <si>
    <t>PRZYŁĄCZA WODOCIĄGOWE</t>
  </si>
  <si>
    <t>2.1</t>
  </si>
  <si>
    <t>Wykonanie wykopów pod przyłącza wodociągowe ręcznie/mechanicznie wąskoprzestrzennych z umocnieniem ścian i szerokoprzestrzennych, w razie konieczności: odwodnienie wykopów, wykonanie drenażu w dnie wykopu. Wykonanie posypki pod rury z zagęszczeniem Is.</t>
  </si>
  <si>
    <t>2.2</t>
  </si>
  <si>
    <t>2.4</t>
  </si>
  <si>
    <t xml:space="preserve">Wykonanie przecisków dla rur PE o średnic 40x3,7mm/ 50x4,6mm/ 63x5,8mm wielowarstwowych PE100-RC PN16 SDR11 wraz z przygotowaniem umocnionych wykopów pod komory startowe i ich zasypaniem, rury ochronne DN80 (z uwzględnieniem: płóz, manszet ) </t>
  </si>
  <si>
    <t>2.5</t>
  </si>
  <si>
    <t xml:space="preserve">Montaż rur ciśnieniowych o średnicy DN40×3,7 mm z rur polietylenowych wielowarstwowych PN16, SDR11 PE100-RC/PE100-RC z kszałtkami i złączami (należy uwzględnić długość i wartość rur PE łącznie z długością przecisku) </t>
  </si>
  <si>
    <t>2.6</t>
  </si>
  <si>
    <t xml:space="preserve">Montaż rur ciśnieniowych o śred. DN50×4,6 mm z rur polietylenowych wielowarstwowych PN16, SDR11 PE100-RC/PE100-RC z kszałtkami i złączami (należy uwzględnić długość i wartość rur PE łącznie z długością przecisku) </t>
  </si>
  <si>
    <t>2.7</t>
  </si>
  <si>
    <t xml:space="preserve">Montaż rur ciśnieniowych o śred. DN63×5,8 mm z rur polietylenowych wielowarstwowych PN16, SDR11 PE100-RC/PE100-RC z kształtkami i złączami(należy uwzględnić długość i wartość rur PE łącznie z długością przecisku) </t>
  </si>
  <si>
    <t>2.8</t>
  </si>
  <si>
    <t xml:space="preserve">Montaż uniwersalnej opaski do nawiercania rur żeliwnych 150/2" z zasuwą z żeliwa sferoidalnego z przyłączami śrubowymi o średnicy 2" (obudowa teleskopowa, skrzynka uliczna żeliwna) z kształtkami połączeniowymi </t>
  </si>
  <si>
    <t>2.9</t>
  </si>
  <si>
    <t xml:space="preserve">Montaż uniwersalnej opaski do nawiercania rur PE 110/2" z zasuwą z żeliwa sferoidalnego z przyłączami śrubowymi o średnicy 2" (obudowa teleskopowa, skrzynka uliczna żeliwna) z kształtkami połączeniowymi </t>
  </si>
  <si>
    <t>2.10</t>
  </si>
  <si>
    <t xml:space="preserve">Montaż zasuwy z żeliwa sferoidalnego z przyłączami śrubowymi o średnicy 2" (obudowa teleskopowa, skrzynka uliczna żeliwna) z kształtkami połączeniowymi </t>
  </si>
  <si>
    <t>2.11</t>
  </si>
  <si>
    <t xml:space="preserve">Wymiana gniazd wodomierzowych na przyłączach o średnicy 40mm z podejściem pod wodomierz (tuleje ochronne szczelne zawory przelotowe, zawory zwrotne antyskażeniowe, kształtki) połączenie z istniejącą instalacją wewnętrzną </t>
  </si>
  <si>
    <t>2.12</t>
  </si>
  <si>
    <t xml:space="preserve">Wymiana gniazd wodomierzowych na przyłączach o średnicy 50mm z podejściem pod wodomierz (tuleje ochronne szczelne zawory przelotowe, zawory zwrotne antyskażeniowe, kształtki) połączenie z istniejącą instalacją wewnętrzną </t>
  </si>
  <si>
    <t>2.13</t>
  </si>
  <si>
    <t xml:space="preserve">Wymiana gniazd wodomierzowych na przyłączach o średnicy 63mm z podejściem pod wodomierz (tuleje ochronne szczelne zawory przelotowe, zawory zwrotne antyskażeniowe, kształtki) połączenie z istniejącą instalacją wewnętrzną </t>
  </si>
  <si>
    <t>2.14</t>
  </si>
  <si>
    <t xml:space="preserve">Wyłączenie z eksploatacji istniejących przyłączy wodociągowego z rur DN20-50 z zaślepieniem końcówek nieczynnych przewodów korkiem betonowym z demontażem tabliczek informacyjnych  </t>
  </si>
  <si>
    <t>2.15</t>
  </si>
  <si>
    <t xml:space="preserve">Próba wodna szczelności, dezynfekcja i płukanie przyłączy wodociągowych z rur PE </t>
  </si>
  <si>
    <t>2.16</t>
  </si>
  <si>
    <t>Montaż tabliczek informacyjno-lokalizacyjnych o zasuwach na przyłączach wodociągowych</t>
  </si>
  <si>
    <t xml:space="preserve">3.0 </t>
  </si>
  <si>
    <t>KANALIZACJA SANITARNA</t>
  </si>
  <si>
    <t>3.1</t>
  </si>
  <si>
    <t>Wykonanie wykopów pod rurę, studnie ręcznie/mechanicznie wąskoprzestrzennych z umocnieniem ścian i szerokoprzestrzennych, w razie konieczności: odwodnienie wykopów, wykonanie drenażu w dnie wykopu. Wykonanie konstrukcji posypki pod rury z zagęszczeniem.</t>
  </si>
  <si>
    <t>3.2</t>
  </si>
  <si>
    <t>3.3</t>
  </si>
  <si>
    <t xml:space="preserve">Kanały z rur kamionkowych kanalizacyjnych glazurowanych o śr. 200 mm łączone na kielich z uszczelką </t>
  </si>
  <si>
    <t>3.4</t>
  </si>
  <si>
    <t xml:space="preserve">Wykonanie odcinków kanalizacji sanitarnej metodami bezwykopowymi z rur kamionkowych przewiertowych DN200 z przygotowaniem komór startowych/odbiorczych wg dokumentacji projektowej </t>
  </si>
  <si>
    <t>3.5</t>
  </si>
  <si>
    <t>Studnia z kręgów betonowych DN1200 mm o głębokości powyżej 3,0m (komin DN800), z króćcami dostudziennymi, tulejami ochronnymi, włazem żeliwnym z logo</t>
  </si>
  <si>
    <t>3.6</t>
  </si>
  <si>
    <t>Studnia z kręgów betonowych DN1200 mm o głębokości do 3,0m z króćcami dostudziennymi, tulejami ochronnymi, włazem żeliwnym z logo</t>
  </si>
  <si>
    <t>3.7</t>
  </si>
  <si>
    <t xml:space="preserve">Płukanie sieci kanalizacji sanitarnej  </t>
  </si>
  <si>
    <t>4.1</t>
  </si>
  <si>
    <t>Wykonanie wykopów pod rurę i studzienki kanalizacji sanitarnej ręcznie/mechanicznie wąskoprzestrzennych z umocnieniem ścian i szerokoprzestrzennych, w razie konieczności: odwodnienie wykopów, wykonanie drenażu w dnie wykopu. Wykonanie konstrukcji posypki pod rury z zagęszczeniem.</t>
  </si>
  <si>
    <t>4.2</t>
  </si>
  <si>
    <t>4.3</t>
  </si>
  <si>
    <t>Wykonanie kanalizacji sanitarnej metodami bezwykopowo z modułów rurowych PP SN 8 DN180×10,2 mm wg projektu o połączeniach kielichowych z uszczelką wraz z przygotowaniem wykopów (komór startowych)</t>
  </si>
  <si>
    <t>4.4</t>
  </si>
  <si>
    <t xml:space="preserve">Montaż rur litych PVC-U SN8 kielichowych łączonych na wcisk o śr. zewn. 160x4,7 mm </t>
  </si>
  <si>
    <t>4.5</t>
  </si>
  <si>
    <t xml:space="preserve">Studzienki rewizyjne systemowe z tworzywa sztucznego ośrednicy 425 mm w gotowym wykopie </t>
  </si>
  <si>
    <t>4.6</t>
  </si>
  <si>
    <t>Płukanie przykanalików</t>
  </si>
  <si>
    <t>5.1</t>
  </si>
  <si>
    <t>Nawierzchnia jezdni ulicy Świętokrzyskiej TYP I</t>
  </si>
  <si>
    <t>5.1.1</t>
  </si>
  <si>
    <t>Mechaniczne rozebranie podbudowy z mas mineralno-bitumicznych o grubości 11 cm</t>
  </si>
  <si>
    <t>5.1.2</t>
  </si>
  <si>
    <t>Mechaniczne rozebranie podbudowy z kruszywa kamiennego o grubości 9 cm</t>
  </si>
  <si>
    <t>5.1.3</t>
  </si>
  <si>
    <t>5.1.4</t>
  </si>
  <si>
    <t>5.1.5</t>
  </si>
  <si>
    <t>Wzmacnianie podłoża gruntowego geosiatkami i geowłókninami na gruntach o umiarkowanej nośności sposobem mechanicznym</t>
  </si>
  <si>
    <t>5.1.6</t>
  </si>
  <si>
    <t>Nawierzchnia z mieszanek mineralno-bitumicznych grysowo-żwirowych - warstwa wiążąca asfaltowa - gr. po zagęszcz. 8 cm</t>
  </si>
  <si>
    <t>5.1.7</t>
  </si>
  <si>
    <t>Nawierzchnia z mieszanek mineralno-bitumicznych grysowo-żwirowych - warstwa ścieralna asfaltowa - gr. po zagęszcz. 5 cm</t>
  </si>
  <si>
    <t>5.2</t>
  </si>
  <si>
    <t>Nawierzchnia jezdni ulicy Świętokrzyskiej TYP II</t>
  </si>
  <si>
    <t>5.2.1</t>
  </si>
  <si>
    <t>Mechaniczne rozebranie podbudowy z mas mineralno-bitumicznych o grubości 4 cm</t>
  </si>
  <si>
    <t>5.2.2</t>
  </si>
  <si>
    <t>5.2.3</t>
  </si>
  <si>
    <t>5.2.5</t>
  </si>
  <si>
    <t>5.2.6</t>
  </si>
  <si>
    <t>5.2.7</t>
  </si>
  <si>
    <t>Nawierzchnia z mieszanek mineralno-bitumicznych grysowo-żwirowych - warstwa ścieralna asfaltowa - gr. po zagęszcz. 4 cm</t>
  </si>
  <si>
    <t>5.3</t>
  </si>
  <si>
    <t>Zatoka autobusowa z kostki betonowej</t>
  </si>
  <si>
    <t>5.3.1</t>
  </si>
  <si>
    <t>Rozebranie nawierzchni z kostki betonowej</t>
  </si>
  <si>
    <t>5.3.2</t>
  </si>
  <si>
    <t>Podbudowa z gruntu stabilizowanego cementem - warstwa ulepszona C1,5/2 gr.20cm</t>
  </si>
  <si>
    <t>5.3.3</t>
  </si>
  <si>
    <t>Podbudowa z gruntu stabilizowanego cementem - mieszanka stabilizowana cementem C8/10 gr.20cm</t>
  </si>
  <si>
    <t>5.3.4</t>
  </si>
  <si>
    <t>5.4</t>
  </si>
  <si>
    <t>Place parkingowe lub wjazdy z kostki betonowej typ ciężki</t>
  </si>
  <si>
    <t>5.4.1</t>
  </si>
  <si>
    <t>5.4.2</t>
  </si>
  <si>
    <t>Podbudowa z gruntu stabilizowanego cementem - warstwa ulepszona C1,5/2 gr.15cm</t>
  </si>
  <si>
    <t>5.4.3</t>
  </si>
  <si>
    <t>5.4.4</t>
  </si>
  <si>
    <t>5.5</t>
  </si>
  <si>
    <t>Odtworzone chodników i wjazdów z kostki betonowej</t>
  </si>
  <si>
    <t>5.5.1</t>
  </si>
  <si>
    <t>5.5.2</t>
  </si>
  <si>
    <t>Podbudowa z kruszywa łamanego stabilizowanego cementem (3%)</t>
  </si>
  <si>
    <t>5.5.3</t>
  </si>
  <si>
    <t>5.6</t>
  </si>
  <si>
    <t>Nawierzchnia gruntowa wjazdu lub pobocza oraz plac parkingowy z otoczaków</t>
  </si>
  <si>
    <t>5.6.1</t>
  </si>
  <si>
    <t>Ręczne rozebranie podbudowy z gruntu stabilizowanego o grubości 10 cm</t>
  </si>
  <si>
    <t>5.6.2</t>
  </si>
  <si>
    <t>Nawierzchnia gruntowa z mieszanek piaszczysto-gliniastych na piaszczystym gruncie rodzimym - grubość warstwy po zagęszczeniu 10 cm</t>
  </si>
  <si>
    <t>5.7</t>
  </si>
  <si>
    <t>Odtworzone chodniki płytka 50x50</t>
  </si>
  <si>
    <t>5.7.1</t>
  </si>
  <si>
    <t>Rozebranie chodników, wysepek przystankowych i przejść dla pieszych z płyt betonowych 50x50x7 cm na podsypce cementowo-piaskowej</t>
  </si>
  <si>
    <t>5.7.2</t>
  </si>
  <si>
    <t>5.7.3</t>
  </si>
  <si>
    <t>5.8</t>
  </si>
  <si>
    <t>Odtworzone chodniki płytka 35x35</t>
  </si>
  <si>
    <t>5.8.1</t>
  </si>
  <si>
    <t>Rozebranie chodników, wysepek przystankowych i przejść dla pieszych z płyt betonowych 35x35x5 cm na podsypce cementowo-piaskowej</t>
  </si>
  <si>
    <t>5.8.2</t>
  </si>
  <si>
    <t>5.8.3</t>
  </si>
  <si>
    <t>5.9</t>
  </si>
  <si>
    <t>Odtworzony krawężnik</t>
  </si>
  <si>
    <t>5.9.1</t>
  </si>
  <si>
    <t>Rozebranie krawężników betonowych 20x30 cm na podsypce cementowo-piaskowej</t>
  </si>
  <si>
    <t>5.9.2</t>
  </si>
  <si>
    <t>Rowki pod krawężniki i ławy krawężnikowe o wymiarach 30x30 cm w gruncie kat.III-IV</t>
  </si>
  <si>
    <t>5.9.3</t>
  </si>
  <si>
    <t>Ława pod krawężniki betonowa z oporem</t>
  </si>
  <si>
    <t>5.9.4</t>
  </si>
  <si>
    <t>5.10</t>
  </si>
  <si>
    <t>Odtworzone obrzeże</t>
  </si>
  <si>
    <t>5.10.1</t>
  </si>
  <si>
    <t>Rozebranie obrzeży 8x30 cm na podsypce piaskowej</t>
  </si>
  <si>
    <t>5.10.2</t>
  </si>
  <si>
    <t>5.11</t>
  </si>
  <si>
    <t>Place parkingowe o nawierzchni betonowej</t>
  </si>
  <si>
    <t>5.11.1</t>
  </si>
  <si>
    <t>Mechaniczne rozebranie podbudowy betonowej o grubości 20 cm</t>
  </si>
  <si>
    <t>5.11.2</t>
  </si>
  <si>
    <t>Podbudowa z gruntu stabilizowanego cementem - mieszanka stabilizowana cementem C5/6 gr.20cm</t>
  </si>
  <si>
    <t>5.11.3</t>
  </si>
  <si>
    <t>Nawierzchnia betonowa - warstwa górna o grubości 20 cm</t>
  </si>
  <si>
    <t>5.12</t>
  </si>
  <si>
    <t>Wjazdy z nieregularnego bruku kamiennego</t>
  </si>
  <si>
    <t>5.12.1</t>
  </si>
  <si>
    <t>5.12.2</t>
  </si>
  <si>
    <t>5.12.3</t>
  </si>
  <si>
    <t>5.12.4</t>
  </si>
  <si>
    <t>5.13</t>
  </si>
  <si>
    <t>Odtworzony trawnik</t>
  </si>
  <si>
    <t>5.13.1</t>
  </si>
  <si>
    <t>Wykonanie trawników parkowych siewem na gruncie z nawożeniem</t>
  </si>
  <si>
    <t>5.13.2</t>
  </si>
  <si>
    <t>Humusowanie skarp przy grubości warstwy humusu 5 cm</t>
  </si>
  <si>
    <t>5.13.3</t>
  </si>
  <si>
    <t>Humusowanie skarp dodatek za każdy następny 1 cm humusu do docelowej grubości 10cm</t>
  </si>
  <si>
    <t>5.14</t>
  </si>
  <si>
    <t>Roboty towarzyszące przy robotach drogowych</t>
  </si>
  <si>
    <t>5.14.1</t>
  </si>
  <si>
    <t>Odtworzenie zniszczonych pętli indukcyjnych znajdujących w strefie prowadzonych robót oraz regulacja elementów znajdujących się w granicach pasa drogowego w postaci wpustów studni, komór, itp.</t>
  </si>
  <si>
    <t>DZIAŁ II</t>
  </si>
  <si>
    <t>6.0</t>
  </si>
  <si>
    <t>Dokumentacja powykonawcza - 2 egz (wartość pozycji nie mniejsza niż 2% całkowitej ceny oferty netto Wykonawcy)</t>
  </si>
  <si>
    <t>Mapa geodezyjna powykonawca  przyjęta do zasobu geodezyjnego 4 egz. + wersja elektronicza (wartość pozycji nie mniejsza niż  0,5% całkowitej ceny oferty netto Wykonawcy)</t>
  </si>
  <si>
    <t>Przebudowa wodociągu i budowa kanalizacji sanitarnej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</si>
  <si>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</si>
  <si>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 xml:space="preserve">Montaż węzła hydrantowego podziemnego DN80 </t>
    </r>
    <r>
      <rPr>
        <sz val="10"/>
        <color indexed="8"/>
        <rFont val="Calibri"/>
        <family val="2"/>
        <charset val="238"/>
        <scheme val="minor"/>
      </rPr>
      <t>z zasuwą kołnierzowąz miękkim doszczelnieniem DN80 obudową teleskopowa, skrzynką uliczną żeliwną, z kształtkami połączeniowymi na podejściu do hydrantu</t>
    </r>
  </si>
  <si>
    <r>
      <rPr>
        <b/>
        <sz val="10"/>
        <color indexed="8"/>
        <rFont val="Calibri"/>
        <family val="2"/>
        <charset val="238"/>
        <scheme val="minor"/>
      </rPr>
      <t xml:space="preserve">UWAGA: </t>
    </r>
    <r>
      <rPr>
        <sz val="10"/>
        <color indexed="8"/>
        <rFont val="Calibri"/>
        <family val="2"/>
        <charset val="238"/>
        <scheme val="minor"/>
      </rPr>
      <t>W cenach jednostkowych powyższych pozycji należy ująć koszty robót nie wyszczególnionych i opłat dodatkowych (np. wyłączenia wody, badania bakteriologiczne wody, organizacji ruchu na czas robót i odtworzenia nawierzchni,z zabezpieczenień dojść, dojazdów do posesji, obsługa geodezyjna, rury osłonowe na istn. uzbrojeniu, zabezpieczenia istniejącej zieleni  itp.) koniecznych do zrealizowania opisanego zakresu. Również należy uwzględnić koszty  odwozu i utylizacji materiałow pochodzących z rozbiórki warstw nawierzchni drogowych oraz gruntu z wykopu, a także koszty robót odtworzeniowych terenów zielonych i utwardzonych nie ujętych w projekcie na wykonanie nowych nawierzchni, a które będą wykorzystane (naruszone) w trakcie prowadzenia prac związanych z budową (np. praca sprzętu w miejscu pod zaplecze budowy ). Należy również uwzględnić użycie materiałów, armatury potrzebnych do prowadzenia robót etapami tak aby mieszkańcy byli pozbawiani dostaw wody w jak najmiejszym zakresie.</t>
    </r>
  </si>
  <si>
    <t>Cena jedn. 
Netto</t>
  </si>
  <si>
    <t>SIEĆ WODOCIĄGOWA</t>
  </si>
  <si>
    <t>Razem dział: SIEĆ WODOCIĄGOWA</t>
  </si>
  <si>
    <t>Razem dział: PRZYŁĄCZA WODOCIĄGOWE</t>
  </si>
  <si>
    <t>Razem dział: KANALIZACJA SANITARNA</t>
  </si>
  <si>
    <t xml:space="preserve">4.0 </t>
  </si>
  <si>
    <t>PRZYŁCZA KANALIZACJI SANITARNEJ</t>
  </si>
  <si>
    <t>Razem dział: PRZYŁCZA KANALIZACJI SANITARNEJ</t>
  </si>
  <si>
    <t xml:space="preserve">5.0 </t>
  </si>
  <si>
    <t>NAWIERZCHNIE</t>
  </si>
  <si>
    <t>DOKUMENTACJA POWYKONAWCZA</t>
  </si>
  <si>
    <t>Razem dział:DOKUMENTACJA POWYKONAWCZA</t>
  </si>
  <si>
    <t>Sieć wodociągowa</t>
  </si>
  <si>
    <t>Ptzyłącza wodociągowe</t>
  </si>
  <si>
    <t>Kanalizacja sanitarna</t>
  </si>
  <si>
    <t>Przłącza kanalizacji  sanitarnej</t>
  </si>
  <si>
    <t xml:space="preserve">Nawierzchnie </t>
  </si>
  <si>
    <t>Dokumentacja powykonawcza</t>
  </si>
  <si>
    <t>RAZME BRUTTO DRMG + GIWK</t>
  </si>
  <si>
    <t>6.1</t>
  </si>
  <si>
    <t>6.2</t>
  </si>
  <si>
    <t>Wykonanie murku z prefabrykatów żelbetowych typu L wys. 50cm</t>
  </si>
  <si>
    <t>Wykonanie palisady betonowej z prefabrykatów - wys. 70cm ponad terenem</t>
  </si>
  <si>
    <t>Ustawienie krawężnika betonowego przystankowego  cm, na podsypce cementowo-piaskowej 1:4 gr. 5 cm, na ławie betonowej C12/15)</t>
  </si>
  <si>
    <t>Podbudowa z kruszywa łamanego stabilizowanego mechanicznie  gr.20cm</t>
  </si>
  <si>
    <t>Podbudowa betonowa BA - grubość warstwy po zagęszczeniu 14 cm</t>
  </si>
  <si>
    <t>Podbudowa z kruszywa łamanego stabilizowanego mechanicznie gr.20cm</t>
  </si>
  <si>
    <t>Place i zatoki postojowe z kostki betonowej gr. 80 mm typu 10 na podsypce piaskowo-cementowej gr. 50 mm z zalaniem spoin zaprawą cementową z pasami rozdzielczymi (50% nowej kostki)</t>
  </si>
  <si>
    <t>Chodniki z płyt betonowych 50x50x7 cm na podsypce cementowo-piaskowej z wypełnieniem spoin zaprawą cementową (50% nowych płyt chodnikowych)</t>
  </si>
  <si>
    <t>Chodniki z płyt betonowych 35x35x5 cm na podsypce cementowo-piaskowej z wypełnieniem sp  (50% nowych płyt chodnikowych)oin zaprawą cementową</t>
  </si>
  <si>
    <t>Krawężniki betonowe wystające o wymiarach 20x30 cm na podsypce cementowo-piaskowej (100% nowego krawężnika)</t>
  </si>
  <si>
    <t>Obrzeża betonowe o wymiarach 30x8 cm na podsypce cementowo-piaskowej z wypełnieniem spoin zaprawą cementową (100% nowego obrzeża)</t>
  </si>
  <si>
    <t>Ręczne rozebranie nawierzchni z kostki kamiennej nieregularnej o wysokości 10 cm na podsypce cementowo-piaskowej (bruk do odzysku)</t>
  </si>
  <si>
    <t>Nawierzchnia z kostki kamiennej nieregularnej o wysokości 11-12 cm na podsypce cementowo-piaskowej (100% bruku z odzysku)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</si>
</sst>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indexed="64"/>
      <name val="Arial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64"/>
      <name val="Arial"/>
      <family val="2"/>
      <charset val="238"/>
    </font>
    <font>
      <sz val="10"/>
      <name val="Arial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64"/>
      <name val="Calibri"/>
      <family val="2"/>
      <charset val="238"/>
      <scheme val="minor"/>
    </font>
    <font>
      <sz val="11"/>
      <color indexed="6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perscript"/>
      <sz val="8"/>
      <name val="Arial Narrow"/>
      <family val="2"/>
      <charset val="238"/>
    </font>
    <font>
      <sz val="10"/>
      <name val="PL Times New Roman"/>
    </font>
    <font>
      <sz val="11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u/>
      <sz val="13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23">
    <xf numFmtId="0" fontId="0" fillId="0" borderId="0"/>
    <xf numFmtId="0" fontId="11" fillId="0" borderId="0"/>
    <xf numFmtId="43" fontId="11" fillId="0" borderId="0" applyFont="0" applyFill="0" applyBorder="0" applyAlignment="0" applyProtection="0"/>
    <xf numFmtId="0" fontId="15" fillId="0" borderId="0"/>
    <xf numFmtId="43" fontId="1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21" fillId="0" borderId="0" applyNumberFormat="0" applyFont="0" applyFill="0" applyBorder="0" applyAlignment="0" applyProtection="0">
      <alignment vertical="top"/>
    </xf>
    <xf numFmtId="0" fontId="20" fillId="0" borderId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0" fontId="6" fillId="0" borderId="0"/>
    <xf numFmtId="43" fontId="19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</cellStyleXfs>
  <cellXfs count="297">
    <xf numFmtId="0" fontId="0" fillId="0" borderId="0" xfId="0"/>
    <xf numFmtId="4" fontId="13" fillId="0" borderId="0" xfId="1" applyNumberFormat="1" applyFont="1" applyAlignment="1">
      <alignment horizontal="center" vertical="center"/>
    </xf>
    <xf numFmtId="0" fontId="13" fillId="0" borderId="0" xfId="11" applyFont="1"/>
    <xf numFmtId="0" fontId="12" fillId="0" borderId="0" xfId="11" applyFont="1" applyAlignment="1">
      <alignment horizontal="center" wrapText="1"/>
    </xf>
    <xf numFmtId="0" fontId="12" fillId="0" borderId="2" xfId="11" applyFont="1" applyBorder="1" applyAlignment="1">
      <alignment horizontal="center" vertical="center" wrapText="1"/>
    </xf>
    <xf numFmtId="43" fontId="12" fillId="0" borderId="2" xfId="12" applyFont="1" applyBorder="1" applyAlignment="1">
      <alignment horizontal="center" vertical="center" wrapText="1"/>
    </xf>
    <xf numFmtId="43" fontId="12" fillId="0" borderId="3" xfId="12" applyFont="1" applyBorder="1" applyAlignment="1">
      <alignment horizontal="center" vertical="center" wrapText="1"/>
    </xf>
    <xf numFmtId="49" fontId="14" fillId="0" borderId="4" xfId="11" applyNumberFormat="1" applyFont="1" applyBorder="1" applyAlignment="1">
      <alignment horizontal="center" vertical="center" wrapText="1"/>
    </xf>
    <xf numFmtId="0" fontId="14" fillId="0" borderId="5" xfId="11" applyFont="1" applyBorder="1" applyAlignment="1">
      <alignment horizontal="center" vertical="center" wrapText="1"/>
    </xf>
    <xf numFmtId="49" fontId="14" fillId="0" borderId="5" xfId="11" applyNumberFormat="1" applyFont="1" applyBorder="1" applyAlignment="1">
      <alignment horizontal="center" vertical="center" wrapText="1"/>
    </xf>
    <xf numFmtId="0" fontId="14" fillId="0" borderId="6" xfId="11" applyFont="1" applyBorder="1" applyAlignment="1">
      <alignment horizontal="center" vertical="center" wrapText="1"/>
    </xf>
    <xf numFmtId="0" fontId="14" fillId="0" borderId="0" xfId="11" applyFont="1" applyAlignment="1">
      <alignment vertical="center" wrapText="1"/>
    </xf>
    <xf numFmtId="0" fontId="14" fillId="0" borderId="0" xfId="11" applyFont="1" applyAlignment="1">
      <alignment horizontal="center" vertical="center" wrapText="1"/>
    </xf>
    <xf numFmtId="4" fontId="14" fillId="0" borderId="0" xfId="11" applyNumberFormat="1" applyFont="1"/>
    <xf numFmtId="0" fontId="12" fillId="0" borderId="0" xfId="11" applyFont="1" applyAlignment="1">
      <alignment horizontal="center" vertical="center" wrapText="1"/>
    </xf>
    <xf numFmtId="49" fontId="14" fillId="0" borderId="1" xfId="11" applyNumberFormat="1" applyFont="1" applyBorder="1" applyAlignment="1">
      <alignment horizontal="center" vertical="center" wrapText="1"/>
    </xf>
    <xf numFmtId="4" fontId="14" fillId="0" borderId="0" xfId="11" applyNumberFormat="1" applyFont="1" applyAlignment="1">
      <alignment vertical="center" wrapText="1"/>
    </xf>
    <xf numFmtId="1" fontId="14" fillId="0" borderId="5" xfId="11" applyNumberFormat="1" applyFont="1" applyBorder="1" applyAlignment="1">
      <alignment horizontal="center" vertical="center" wrapText="1"/>
    </xf>
    <xf numFmtId="2" fontId="12" fillId="0" borderId="0" xfId="11" applyNumberFormat="1" applyFont="1" applyAlignment="1">
      <alignment horizontal="center" vertical="center" wrapText="1"/>
    </xf>
    <xf numFmtId="2" fontId="12" fillId="0" borderId="2" xfId="12" applyNumberFormat="1" applyFont="1" applyBorder="1" applyAlignment="1">
      <alignment horizontal="center" vertical="center"/>
    </xf>
    <xf numFmtId="2" fontId="14" fillId="0" borderId="0" xfId="11" applyNumberFormat="1" applyFont="1" applyAlignment="1">
      <alignment horizontal="center" vertical="center" wrapText="1"/>
    </xf>
    <xf numFmtId="0" fontId="25" fillId="0" borderId="7" xfId="1" applyFont="1" applyBorder="1" applyAlignment="1">
      <alignment horizontal="center" vertical="center" wrapText="1"/>
    </xf>
    <xf numFmtId="43" fontId="25" fillId="2" borderId="8" xfId="2" applyFont="1" applyFill="1" applyBorder="1" applyAlignment="1" applyProtection="1">
      <alignment horizontal="right" vertical="center"/>
      <protection locked="0"/>
    </xf>
    <xf numFmtId="4" fontId="25" fillId="0" borderId="9" xfId="2" applyNumberFormat="1" applyFont="1" applyBorder="1" applyAlignment="1">
      <alignment horizontal="center" vertical="center"/>
    </xf>
    <xf numFmtId="0" fontId="24" fillId="0" borderId="8" xfId="1" applyFont="1" applyBorder="1" applyAlignment="1">
      <alignment horizontal="right" vertical="center" wrapText="1"/>
    </xf>
    <xf numFmtId="0" fontId="26" fillId="0" borderId="0" xfId="11" applyFont="1" applyAlignment="1">
      <alignment horizontal="center" vertical="center" wrapText="1"/>
    </xf>
    <xf numFmtId="0" fontId="26" fillId="0" borderId="0" xfId="11" applyFont="1" applyAlignment="1">
      <alignment horizontal="center" wrapText="1"/>
    </xf>
    <xf numFmtId="0" fontId="26" fillId="0" borderId="2" xfId="11" applyFont="1" applyBorder="1" applyAlignment="1">
      <alignment horizontal="center" vertical="center" wrapText="1"/>
    </xf>
    <xf numFmtId="43" fontId="26" fillId="0" borderId="2" xfId="12" applyFont="1" applyBorder="1" applyAlignment="1">
      <alignment horizontal="center" vertical="center" wrapText="1"/>
    </xf>
    <xf numFmtId="43" fontId="26" fillId="0" borderId="3" xfId="12" applyFont="1" applyBorder="1" applyAlignment="1">
      <alignment horizontal="center" vertical="center" wrapText="1"/>
    </xf>
    <xf numFmtId="0" fontId="27" fillId="0" borderId="10" xfId="11" applyFont="1" applyBorder="1" applyAlignment="1">
      <alignment horizontal="left" wrapText="1"/>
    </xf>
    <xf numFmtId="0" fontId="28" fillId="0" borderId="10" xfId="11" applyFont="1" applyBorder="1" applyAlignment="1">
      <alignment horizontal="center" wrapText="1"/>
    </xf>
    <xf numFmtId="4" fontId="25" fillId="0" borderId="9" xfId="12" applyNumberFormat="1" applyFont="1" applyBorder="1" applyAlignment="1">
      <alignment horizontal="center"/>
    </xf>
    <xf numFmtId="43" fontId="25" fillId="2" borderId="8" xfId="12" applyFont="1" applyFill="1" applyBorder="1" applyAlignment="1" applyProtection="1">
      <alignment horizontal="right" vertical="center"/>
      <protection locked="0"/>
    </xf>
    <xf numFmtId="4" fontId="25" fillId="0" borderId="9" xfId="12" applyNumberFormat="1" applyFont="1" applyBorder="1" applyAlignment="1">
      <alignment horizontal="center" vertical="center"/>
    </xf>
    <xf numFmtId="0" fontId="24" fillId="0" borderId="8" xfId="11" applyFont="1" applyBorder="1" applyAlignment="1">
      <alignment horizontal="right" vertical="center" wrapText="1"/>
    </xf>
    <xf numFmtId="0" fontId="6" fillId="0" borderId="8" xfId="11" applyFont="1" applyBorder="1" applyAlignment="1">
      <alignment horizontal="center" vertical="center"/>
    </xf>
    <xf numFmtId="43" fontId="24" fillId="0" borderId="8" xfId="12" applyFont="1" applyBorder="1" applyAlignment="1">
      <alignment horizontal="left" vertical="center"/>
    </xf>
    <xf numFmtId="4" fontId="24" fillId="0" borderId="9" xfId="12" applyNumberFormat="1" applyFont="1" applyBorder="1" applyAlignment="1">
      <alignment horizontal="center" vertical="center"/>
    </xf>
    <xf numFmtId="4" fontId="24" fillId="0" borderId="14" xfId="12" applyNumberFormat="1" applyFont="1" applyBorder="1" applyAlignment="1">
      <alignment horizontal="center" vertical="center"/>
    </xf>
    <xf numFmtId="2" fontId="26" fillId="0" borderId="0" xfId="11" applyNumberFormat="1" applyFont="1" applyAlignment="1">
      <alignment horizontal="center" vertical="center" wrapText="1"/>
    </xf>
    <xf numFmtId="2" fontId="26" fillId="0" borderId="2" xfId="12" applyNumberFormat="1" applyFont="1" applyBorder="1" applyAlignment="1">
      <alignment horizontal="center" vertical="center"/>
    </xf>
    <xf numFmtId="2" fontId="28" fillId="0" borderId="10" xfId="11" applyNumberFormat="1" applyFont="1" applyBorder="1" applyAlignment="1">
      <alignment horizontal="center" wrapText="1"/>
    </xf>
    <xf numFmtId="43" fontId="28" fillId="0" borderId="10" xfId="4" applyFont="1" applyBorder="1" applyAlignment="1">
      <alignment horizontal="center" wrapText="1"/>
    </xf>
    <xf numFmtId="43" fontId="26" fillId="0" borderId="2" xfId="2" applyFont="1" applyBorder="1" applyAlignment="1">
      <alignment horizontal="center" vertical="center"/>
    </xf>
    <xf numFmtId="0" fontId="5" fillId="0" borderId="8" xfId="16" applyFont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26" fillId="0" borderId="0" xfId="1" applyFont="1" applyAlignment="1">
      <alignment horizontal="center" vertical="center" wrapText="1"/>
    </xf>
    <xf numFmtId="0" fontId="26" fillId="0" borderId="0" xfId="1" applyFont="1" applyAlignment="1">
      <alignment horizontal="left" vertical="center" wrapText="1"/>
    </xf>
    <xf numFmtId="43" fontId="26" fillId="0" borderId="0" xfId="4" applyFont="1" applyAlignment="1">
      <alignment horizontal="right" vertical="center" wrapText="1"/>
    </xf>
    <xf numFmtId="0" fontId="5" fillId="0" borderId="0" xfId="1" applyFont="1"/>
    <xf numFmtId="0" fontId="26" fillId="0" borderId="0" xfId="1" applyFont="1" applyAlignment="1">
      <alignment horizontal="center" wrapText="1"/>
    </xf>
    <xf numFmtId="49" fontId="26" fillId="0" borderId="1" xfId="1" applyNumberFormat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43" fontId="26" fillId="0" borderId="2" xfId="2" applyFont="1" applyBorder="1" applyAlignment="1">
      <alignment horizontal="center" vertical="center" wrapText="1"/>
    </xf>
    <xf numFmtId="43" fontId="26" fillId="0" borderId="2" xfId="4" applyFont="1" applyBorder="1" applyAlignment="1">
      <alignment horizontal="center" vertical="center"/>
    </xf>
    <xf numFmtId="43" fontId="26" fillId="0" borderId="3" xfId="2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26" fillId="0" borderId="7" xfId="5" applyFont="1" applyBorder="1" applyAlignment="1">
      <alignment horizontal="center" vertical="center" wrapText="1"/>
    </xf>
    <xf numFmtId="0" fontId="26" fillId="0" borderId="8" xfId="1" applyFont="1" applyBorder="1" applyAlignment="1">
      <alignment vertical="center" wrapText="1"/>
    </xf>
    <xf numFmtId="0" fontId="5" fillId="0" borderId="8" xfId="1" applyFont="1" applyBorder="1" applyAlignment="1">
      <alignment horizontal="center" vertical="center" wrapText="1"/>
    </xf>
    <xf numFmtId="43" fontId="5" fillId="0" borderId="8" xfId="4" applyFont="1" applyBorder="1" applyAlignment="1">
      <alignment horizontal="right" vertical="center" wrapText="1"/>
    </xf>
    <xf numFmtId="0" fontId="5" fillId="0" borderId="7" xfId="1" applyFont="1" applyBorder="1" applyAlignment="1">
      <alignment horizontal="center" vertical="center" wrapText="1"/>
    </xf>
    <xf numFmtId="0" fontId="26" fillId="0" borderId="7" xfId="1" applyFont="1" applyBorder="1" applyAlignment="1">
      <alignment horizontal="center" vertical="center" wrapText="1"/>
    </xf>
    <xf numFmtId="49" fontId="26" fillId="0" borderId="7" xfId="1" applyNumberFormat="1" applyFont="1" applyBorder="1" applyAlignment="1">
      <alignment horizontal="center" vertical="center" wrapText="1"/>
    </xf>
    <xf numFmtId="43" fontId="5" fillId="0" borderId="8" xfId="4" applyFont="1" applyBorder="1" applyAlignment="1">
      <alignment horizontal="right" vertical="center"/>
    </xf>
    <xf numFmtId="4" fontId="24" fillId="0" borderId="14" xfId="2" applyNumberFormat="1" applyFont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4" fontId="5" fillId="0" borderId="0" xfId="1" applyNumberFormat="1" applyFont="1"/>
    <xf numFmtId="43" fontId="5" fillId="0" borderId="0" xfId="4" applyFont="1" applyAlignment="1">
      <alignment horizontal="right" vertical="center" wrapText="1"/>
    </xf>
    <xf numFmtId="0" fontId="5" fillId="0" borderId="0" xfId="5" applyFont="1" applyAlignment="1">
      <alignment horizontal="left" vertical="center" wrapText="1"/>
    </xf>
    <xf numFmtId="0" fontId="26" fillId="0" borderId="0" xfId="5" applyFont="1" applyAlignment="1">
      <alignment horizontal="left" vertical="center" wrapText="1"/>
    </xf>
    <xf numFmtId="0" fontId="5" fillId="0" borderId="0" xfId="5" applyFont="1"/>
    <xf numFmtId="49" fontId="5" fillId="0" borderId="1" xfId="5" applyNumberFormat="1" applyFont="1" applyBorder="1" applyAlignment="1">
      <alignment horizontal="center" vertical="center" wrapText="1"/>
    </xf>
    <xf numFmtId="0" fontId="26" fillId="0" borderId="2" xfId="5" applyFont="1" applyBorder="1" applyAlignment="1">
      <alignment horizontal="center" vertical="center" wrapText="1"/>
    </xf>
    <xf numFmtId="43" fontId="26" fillId="0" borderId="2" xfId="6" applyFont="1" applyBorder="1" applyAlignment="1">
      <alignment horizontal="center" vertical="center" wrapText="1"/>
    </xf>
    <xf numFmtId="43" fontId="26" fillId="0" borderId="2" xfId="6" applyFont="1" applyBorder="1" applyAlignment="1">
      <alignment horizontal="center" vertical="center"/>
    </xf>
    <xf numFmtId="43" fontId="26" fillId="0" borderId="3" xfId="6" applyFont="1" applyBorder="1" applyAlignment="1">
      <alignment horizontal="center" vertical="center" wrapText="1"/>
    </xf>
    <xf numFmtId="0" fontId="5" fillId="0" borderId="7" xfId="5" applyFont="1" applyBorder="1" applyAlignment="1">
      <alignment horizontal="center" vertical="center" wrapText="1"/>
    </xf>
    <xf numFmtId="43" fontId="25" fillId="2" borderId="8" xfId="6" applyFont="1" applyFill="1" applyBorder="1" applyAlignment="1" applyProtection="1">
      <alignment horizontal="right" vertical="center"/>
      <protection locked="0"/>
    </xf>
    <xf numFmtId="4" fontId="25" fillId="0" borderId="9" xfId="6" applyNumberFormat="1" applyFont="1" applyBorder="1" applyAlignment="1">
      <alignment horizontal="center" vertical="center"/>
    </xf>
    <xf numFmtId="0" fontId="5" fillId="0" borderId="0" xfId="5" applyFont="1" applyAlignment="1">
      <alignment vertical="center"/>
    </xf>
    <xf numFmtId="0" fontId="5" fillId="0" borderId="16" xfId="5" applyFont="1" applyBorder="1" applyAlignment="1">
      <alignment horizontal="center" vertical="center" wrapText="1"/>
    </xf>
    <xf numFmtId="4" fontId="24" fillId="0" borderId="14" xfId="6" applyNumberFormat="1" applyFont="1" applyBorder="1" applyAlignment="1">
      <alignment horizontal="center" vertical="center"/>
    </xf>
    <xf numFmtId="0" fontId="5" fillId="0" borderId="0" xfId="5" applyFont="1" applyAlignment="1">
      <alignment horizontal="center" vertical="center" wrapText="1"/>
    </xf>
    <xf numFmtId="0" fontId="5" fillId="0" borderId="0" xfId="5" applyFont="1" applyAlignment="1">
      <alignment vertical="center" wrapText="1"/>
    </xf>
    <xf numFmtId="0" fontId="5" fillId="0" borderId="0" xfId="5" applyFont="1" applyAlignment="1">
      <alignment horizontal="right" vertical="center" wrapText="1"/>
    </xf>
    <xf numFmtId="4" fontId="5" fillId="0" borderId="0" xfId="5" applyNumberFormat="1" applyFont="1"/>
    <xf numFmtId="4" fontId="25" fillId="0" borderId="9" xfId="8" applyNumberFormat="1" applyFont="1" applyBorder="1" applyAlignment="1">
      <alignment horizontal="center" vertical="center"/>
    </xf>
    <xf numFmtId="0" fontId="5" fillId="0" borderId="8" xfId="16" applyFont="1" applyBorder="1" applyAlignment="1">
      <alignment horizontal="center" vertical="center"/>
    </xf>
    <xf numFmtId="49" fontId="26" fillId="0" borderId="0" xfId="1" applyNumberFormat="1" applyFont="1" applyAlignment="1">
      <alignment horizontal="left" vertical="center" wrapText="1"/>
    </xf>
    <xf numFmtId="49" fontId="5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right" vertical="center" wrapText="1"/>
    </xf>
    <xf numFmtId="4" fontId="26" fillId="0" borderId="0" xfId="1" applyNumberFormat="1" applyFont="1" applyAlignment="1">
      <alignment horizontal="right" vertical="center" wrapText="1"/>
    </xf>
    <xf numFmtId="4" fontId="26" fillId="0" borderId="2" xfId="2" applyNumberFormat="1" applyFont="1" applyBorder="1" applyAlignment="1">
      <alignment horizontal="center" vertical="center"/>
    </xf>
    <xf numFmtId="3" fontId="5" fillId="0" borderId="5" xfId="1" applyNumberFormat="1" applyFont="1" applyBorder="1" applyAlignment="1">
      <alignment horizontal="center" vertical="center" wrapText="1"/>
    </xf>
    <xf numFmtId="4" fontId="5" fillId="0" borderId="0" xfId="1" applyNumberFormat="1" applyFont="1" applyAlignment="1">
      <alignment horizontal="right" vertical="center" wrapText="1"/>
    </xf>
    <xf numFmtId="0" fontId="5" fillId="0" borderId="0" xfId="11" applyFont="1"/>
    <xf numFmtId="0" fontId="5" fillId="0" borderId="0" xfId="11" applyFont="1" applyAlignment="1">
      <alignment horizontal="center" vertical="center" wrapText="1"/>
    </xf>
    <xf numFmtId="49" fontId="5" fillId="0" borderId="1" xfId="11" applyNumberFormat="1" applyFont="1" applyBorder="1" applyAlignment="1">
      <alignment horizontal="center" vertical="center" wrapText="1"/>
    </xf>
    <xf numFmtId="49" fontId="5" fillId="0" borderId="4" xfId="11" applyNumberFormat="1" applyFont="1" applyBorder="1" applyAlignment="1">
      <alignment horizontal="center" vertical="center" wrapText="1"/>
    </xf>
    <xf numFmtId="0" fontId="5" fillId="0" borderId="5" xfId="11" applyFont="1" applyBorder="1" applyAlignment="1">
      <alignment horizontal="center" vertical="center" wrapText="1"/>
    </xf>
    <xf numFmtId="49" fontId="5" fillId="0" borderId="5" xfId="11" applyNumberFormat="1" applyFont="1" applyBorder="1" applyAlignment="1">
      <alignment horizontal="center" vertical="center" wrapText="1"/>
    </xf>
    <xf numFmtId="1" fontId="5" fillId="0" borderId="5" xfId="11" applyNumberFormat="1" applyFont="1" applyBorder="1" applyAlignment="1">
      <alignment horizontal="center" vertical="center" wrapText="1"/>
    </xf>
    <xf numFmtId="0" fontId="5" fillId="0" borderId="6" xfId="11" applyFont="1" applyBorder="1" applyAlignment="1">
      <alignment horizontal="center" vertical="center" wrapText="1"/>
    </xf>
    <xf numFmtId="0" fontId="5" fillId="0" borderId="7" xfId="11" applyFont="1" applyBorder="1" applyAlignment="1">
      <alignment horizontal="center" vertical="center" wrapText="1"/>
    </xf>
    <xf numFmtId="43" fontId="5" fillId="0" borderId="8" xfId="4" applyFont="1" applyBorder="1" applyAlignment="1">
      <alignment horizontal="center" vertical="center"/>
    </xf>
    <xf numFmtId="0" fontId="5" fillId="0" borderId="8" xfId="11" applyFont="1" applyBorder="1" applyAlignment="1">
      <alignment horizontal="center" vertical="center"/>
    </xf>
    <xf numFmtId="0" fontId="5" fillId="0" borderId="0" xfId="11" applyFont="1" applyAlignment="1">
      <alignment vertical="center" wrapText="1"/>
    </xf>
    <xf numFmtId="2" fontId="5" fillId="0" borderId="0" xfId="11" applyNumberFormat="1" applyFont="1" applyAlignment="1">
      <alignment horizontal="center" vertical="center" wrapText="1"/>
    </xf>
    <xf numFmtId="4" fontId="5" fillId="0" borderId="0" xfId="11" applyNumberFormat="1" applyFont="1"/>
    <xf numFmtId="4" fontId="5" fillId="0" borderId="0" xfId="11" applyNumberFormat="1" applyFont="1" applyAlignment="1">
      <alignment vertical="center" wrapText="1"/>
    </xf>
    <xf numFmtId="0" fontId="26" fillId="0" borderId="7" xfId="11" applyFont="1" applyBorder="1" applyAlignment="1">
      <alignment horizontal="center" vertical="center"/>
    </xf>
    <xf numFmtId="0" fontId="27" fillId="0" borderId="10" xfId="11" applyFont="1" applyBorder="1" applyAlignment="1">
      <alignment horizontal="left" vertical="center" wrapText="1"/>
    </xf>
    <xf numFmtId="4" fontId="22" fillId="0" borderId="21" xfId="1" applyNumberFormat="1" applyFont="1" applyBorder="1" applyAlignment="1">
      <alignment horizontal="right" vertical="center"/>
    </xf>
    <xf numFmtId="4" fontId="22" fillId="0" borderId="22" xfId="1" applyNumberFormat="1" applyFont="1" applyBorder="1" applyAlignment="1">
      <alignment horizontal="right" vertical="center"/>
    </xf>
    <xf numFmtId="0" fontId="4" fillId="0" borderId="8" xfId="0" applyFont="1" applyBorder="1" applyAlignment="1">
      <alignment vertical="center" wrapText="1"/>
    </xf>
    <xf numFmtId="4" fontId="13" fillId="0" borderId="0" xfId="4" applyNumberFormat="1" applyFont="1" applyAlignment="1">
      <alignment horizontal="center" vertical="center"/>
    </xf>
    <xf numFmtId="4" fontId="11" fillId="0" borderId="0" xfId="1" applyNumberFormat="1" applyAlignment="1">
      <alignment horizontal="center"/>
    </xf>
    <xf numFmtId="4" fontId="11" fillId="0" borderId="0" xfId="1" applyNumberFormat="1"/>
    <xf numFmtId="4" fontId="11" fillId="0" borderId="0" xfId="4" applyNumberFormat="1" applyFont="1"/>
    <xf numFmtId="4" fontId="16" fillId="0" borderId="0" xfId="1" applyNumberFormat="1" applyFont="1" applyAlignment="1">
      <alignment vertical="center" wrapText="1"/>
    </xf>
    <xf numFmtId="4" fontId="16" fillId="0" borderId="0" xfId="4" applyNumberFormat="1" applyFont="1" applyAlignment="1">
      <alignment vertical="center" wrapText="1"/>
    </xf>
    <xf numFmtId="4" fontId="17" fillId="0" borderId="0" xfId="4" applyNumberFormat="1" applyFont="1" applyAlignment="1">
      <alignment vertical="center" wrapText="1"/>
    </xf>
    <xf numFmtId="4" fontId="17" fillId="0" borderId="0" xfId="1" applyNumberFormat="1" applyFont="1" applyAlignment="1">
      <alignment vertical="center" wrapText="1"/>
    </xf>
    <xf numFmtId="4" fontId="18" fillId="0" borderId="0" xfId="4" applyNumberFormat="1" applyFont="1" applyAlignment="1">
      <alignment vertical="center" wrapText="1"/>
    </xf>
    <xf numFmtId="4" fontId="22" fillId="0" borderId="23" xfId="4" applyNumberFormat="1" applyFont="1" applyBorder="1" applyAlignment="1">
      <alignment vertical="center"/>
    </xf>
    <xf numFmtId="0" fontId="26" fillId="0" borderId="0" xfId="1" applyFont="1" applyAlignment="1">
      <alignment horizontal="center" vertical="center" wrapText="1"/>
    </xf>
    <xf numFmtId="0" fontId="26" fillId="0" borderId="0" xfId="5" applyFont="1" applyAlignment="1">
      <alignment horizontal="center" vertical="center" wrapText="1"/>
    </xf>
    <xf numFmtId="0" fontId="6" fillId="0" borderId="8" xfId="11" applyFont="1" applyBorder="1" applyAlignment="1">
      <alignment vertical="center"/>
    </xf>
    <xf numFmtId="4" fontId="5" fillId="0" borderId="8" xfId="1" applyNumberFormat="1" applyFont="1" applyBorder="1" applyAlignment="1">
      <alignment vertical="center" wrapText="1"/>
    </xf>
    <xf numFmtId="4" fontId="5" fillId="0" borderId="9" xfId="1" applyNumberFormat="1" applyFont="1" applyBorder="1" applyAlignment="1">
      <alignment vertical="center" wrapText="1"/>
    </xf>
    <xf numFmtId="43" fontId="25" fillId="2" borderId="8" xfId="2" applyFont="1" applyFill="1" applyBorder="1" applyAlignment="1" applyProtection="1">
      <alignment horizontal="right" vertical="center" wrapText="1"/>
      <protection locked="0"/>
    </xf>
    <xf numFmtId="4" fontId="25" fillId="0" borderId="9" xfId="2" applyNumberFormat="1" applyFont="1" applyBorder="1" applyAlignment="1">
      <alignment horizontal="center" vertical="center" wrapText="1"/>
    </xf>
    <xf numFmtId="43" fontId="24" fillId="0" borderId="8" xfId="2" applyFont="1" applyBorder="1" applyAlignment="1">
      <alignment horizontal="center" vertical="center" wrapText="1"/>
    </xf>
    <xf numFmtId="43" fontId="24" fillId="0" borderId="8" xfId="4" applyFont="1" applyBorder="1" applyAlignment="1">
      <alignment horizontal="center" vertical="center" wrapText="1"/>
    </xf>
    <xf numFmtId="43" fontId="24" fillId="0" borderId="8" xfId="2" applyFont="1" applyBorder="1" applyAlignment="1">
      <alignment horizontal="left" vertical="center" wrapText="1"/>
    </xf>
    <xf numFmtId="4" fontId="24" fillId="0" borderId="9" xfId="2" applyNumberFormat="1" applyFont="1" applyBorder="1" applyAlignment="1">
      <alignment horizontal="center" vertical="center" wrapText="1"/>
    </xf>
    <xf numFmtId="43" fontId="5" fillId="0" borderId="8" xfId="1" applyNumberFormat="1" applyFont="1" applyBorder="1" applyAlignment="1">
      <alignment vertical="center" wrapText="1"/>
    </xf>
    <xf numFmtId="0" fontId="6" fillId="0" borderId="8" xfId="1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3" fontId="6" fillId="0" borderId="8" xfId="11" applyNumberFormat="1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43" fontId="5" fillId="0" borderId="8" xfId="4" applyFont="1" applyBorder="1" applyAlignment="1">
      <alignment vertical="center" wrapText="1"/>
    </xf>
    <xf numFmtId="4" fontId="24" fillId="0" borderId="14" xfId="2" applyNumberFormat="1" applyFont="1" applyBorder="1" applyAlignment="1">
      <alignment horizontal="center" vertical="center" wrapText="1"/>
    </xf>
    <xf numFmtId="4" fontId="5" fillId="0" borderId="0" xfId="1" applyNumberFormat="1" applyFont="1" applyAlignment="1">
      <alignment vertical="center" wrapText="1"/>
    </xf>
    <xf numFmtId="0" fontId="6" fillId="0" borderId="8" xfId="11" applyFont="1" applyBorder="1" applyAlignment="1">
      <alignment horizontal="center" vertical="center" wrapText="1"/>
    </xf>
    <xf numFmtId="0" fontId="2" fillId="0" borderId="8" xfId="1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3" fontId="2" fillId="0" borderId="8" xfId="11" applyNumberFormat="1" applyFont="1" applyBorder="1" applyAlignment="1">
      <alignment vertical="center" wrapText="1"/>
    </xf>
    <xf numFmtId="49" fontId="5" fillId="0" borderId="16" xfId="5" applyNumberFormat="1" applyFont="1" applyBorder="1" applyAlignment="1">
      <alignment horizontal="center" vertical="center" wrapText="1"/>
    </xf>
    <xf numFmtId="49" fontId="5" fillId="0" borderId="15" xfId="5" applyNumberFormat="1" applyFont="1" applyBorder="1" applyAlignment="1">
      <alignment horizontal="center" vertical="center" wrapText="1"/>
    </xf>
    <xf numFmtId="0" fontId="5" fillId="0" borderId="17" xfId="5" applyFont="1" applyBorder="1" applyAlignment="1">
      <alignment horizontal="center" vertical="center" wrapText="1"/>
    </xf>
    <xf numFmtId="0" fontId="26" fillId="0" borderId="1" xfId="5" applyFont="1" applyBorder="1" applyAlignment="1">
      <alignment horizontal="center" vertical="center" wrapText="1"/>
    </xf>
    <xf numFmtId="0" fontId="26" fillId="0" borderId="2" xfId="5" applyFont="1" applyBorder="1" applyAlignment="1">
      <alignment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right" vertical="center" wrapText="1"/>
    </xf>
    <xf numFmtId="4" fontId="5" fillId="0" borderId="2" xfId="5" applyNumberFormat="1" applyFont="1" applyBorder="1"/>
    <xf numFmtId="4" fontId="5" fillId="0" borderId="3" xfId="5" applyNumberFormat="1" applyFont="1" applyBorder="1"/>
    <xf numFmtId="0" fontId="5" fillId="0" borderId="16" xfId="1" applyFont="1" applyBorder="1" applyAlignment="1">
      <alignment horizontal="center" vertical="center" wrapText="1"/>
    </xf>
    <xf numFmtId="49" fontId="5" fillId="0" borderId="16" xfId="1" applyNumberFormat="1" applyFont="1" applyBorder="1" applyAlignment="1">
      <alignment horizontal="center" vertical="center" wrapText="1"/>
    </xf>
    <xf numFmtId="49" fontId="5" fillId="0" borderId="15" xfId="1" applyNumberFormat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6" fillId="0" borderId="2" xfId="11" applyFont="1" applyBorder="1" applyAlignment="1">
      <alignment vertical="center"/>
    </xf>
    <xf numFmtId="0" fontId="6" fillId="0" borderId="2" xfId="11" applyFont="1" applyBorder="1" applyAlignment="1">
      <alignment horizontal="center" vertical="center"/>
    </xf>
    <xf numFmtId="43" fontId="25" fillId="2" borderId="2" xfId="2" applyFont="1" applyFill="1" applyBorder="1" applyAlignment="1" applyProtection="1">
      <alignment horizontal="right" vertical="center"/>
      <protection locked="0"/>
    </xf>
    <xf numFmtId="4" fontId="25" fillId="0" borderId="3" xfId="8" applyNumberFormat="1" applyFont="1" applyBorder="1" applyAlignment="1">
      <alignment horizontal="center" vertical="center"/>
    </xf>
    <xf numFmtId="4" fontId="24" fillId="0" borderId="27" xfId="2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0" fontId="2" fillId="0" borderId="2" xfId="11" applyFont="1" applyBorder="1" applyAlignment="1">
      <alignment vertical="center" wrapText="1"/>
    </xf>
    <xf numFmtId="0" fontId="2" fillId="0" borderId="8" xfId="16" applyFont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4" fontId="22" fillId="0" borderId="8" xfId="1" applyNumberFormat="1" applyFont="1" applyBorder="1" applyAlignment="1">
      <alignment horizontal="center" vertical="center"/>
    </xf>
    <xf numFmtId="4" fontId="22" fillId="0" borderId="8" xfId="1" applyNumberFormat="1" applyFont="1" applyBorder="1" applyAlignment="1">
      <alignment vertical="center"/>
    </xf>
    <xf numFmtId="4" fontId="22" fillId="0" borderId="8" xfId="4" applyNumberFormat="1" applyFont="1" applyBorder="1" applyAlignment="1">
      <alignment horizontal="center" vertical="center"/>
    </xf>
    <xf numFmtId="49" fontId="23" fillId="0" borderId="8" xfId="2" applyNumberFormat="1" applyFont="1" applyBorder="1" applyAlignment="1">
      <alignment horizontal="center" vertical="center"/>
    </xf>
    <xf numFmtId="4" fontId="23" fillId="0" borderId="8" xfId="2" applyNumberFormat="1" applyFont="1" applyBorder="1" applyAlignment="1">
      <alignment vertical="center" wrapText="1"/>
    </xf>
    <xf numFmtId="4" fontId="23" fillId="0" borderId="8" xfId="4" applyNumberFormat="1" applyFont="1" applyBorder="1" applyAlignment="1">
      <alignment vertical="center"/>
    </xf>
    <xf numFmtId="4" fontId="22" fillId="0" borderId="8" xfId="4" applyNumberFormat="1" applyFont="1" applyBorder="1" applyAlignment="1">
      <alignment vertical="center"/>
    </xf>
    <xf numFmtId="0" fontId="33" fillId="0" borderId="0" xfId="21"/>
    <xf numFmtId="0" fontId="35" fillId="0" borderId="0" xfId="21" applyFont="1"/>
    <xf numFmtId="0" fontId="35" fillId="0" borderId="0" xfId="21" applyFont="1" applyAlignment="1">
      <alignment vertical="center"/>
    </xf>
    <xf numFmtId="0" fontId="35" fillId="0" borderId="0" xfId="21" applyFont="1" applyAlignment="1">
      <alignment horizontal="center" vertical="center"/>
    </xf>
    <xf numFmtId="4" fontId="35" fillId="0" borderId="0" xfId="21" applyNumberFormat="1" applyFont="1" applyAlignment="1">
      <alignment horizontal="center" vertical="center"/>
    </xf>
    <xf numFmtId="0" fontId="33" fillId="0" borderId="0" xfId="21" applyAlignment="1">
      <alignment vertical="center"/>
    </xf>
    <xf numFmtId="0" fontId="33" fillId="0" borderId="0" xfId="21" applyAlignment="1">
      <alignment horizontal="center" vertical="center"/>
    </xf>
    <xf numFmtId="4" fontId="33" fillId="0" borderId="0" xfId="21" applyNumberFormat="1" applyAlignment="1">
      <alignment horizontal="center" vertical="center"/>
    </xf>
    <xf numFmtId="0" fontId="1" fillId="0" borderId="7" xfId="11" applyFont="1" applyBorder="1" applyAlignment="1">
      <alignment horizontal="center" vertical="center" wrapText="1"/>
    </xf>
    <xf numFmtId="0" fontId="25" fillId="0" borderId="8" xfId="20" applyNumberFormat="1" applyFont="1" applyFill="1" applyBorder="1" applyAlignment="1">
      <alignment vertical="center" wrapText="1"/>
    </xf>
    <xf numFmtId="0" fontId="25" fillId="0" borderId="8" xfId="20" applyNumberFormat="1" applyFont="1" applyFill="1" applyBorder="1" applyAlignment="1">
      <alignment horizontal="center" vertical="center" wrapText="1"/>
    </xf>
    <xf numFmtId="0" fontId="25" fillId="0" borderId="16" xfId="20" applyNumberFormat="1" applyFont="1" applyFill="1" applyBorder="1" applyAlignment="1">
      <alignment vertical="center" wrapText="1"/>
    </xf>
    <xf numFmtId="0" fontId="25" fillId="0" borderId="16" xfId="20" applyNumberFormat="1" applyFont="1" applyFill="1" applyBorder="1" applyAlignment="1">
      <alignment horizontal="center" vertical="center" wrapText="1"/>
    </xf>
    <xf numFmtId="164" fontId="25" fillId="0" borderId="8" xfId="20" applyNumberFormat="1" applyFont="1" applyFill="1" applyBorder="1" applyAlignment="1">
      <alignment horizontal="center" vertical="center" wrapText="1"/>
    </xf>
    <xf numFmtId="164" fontId="25" fillId="0" borderId="16" xfId="20" applyNumberFormat="1" applyFont="1" applyFill="1" applyBorder="1" applyAlignment="1">
      <alignment horizontal="center" vertical="center" wrapText="1"/>
    </xf>
    <xf numFmtId="0" fontId="12" fillId="0" borderId="29" xfId="21" applyFont="1" applyBorder="1" applyAlignment="1">
      <alignment vertical="top" wrapText="1"/>
    </xf>
    <xf numFmtId="0" fontId="14" fillId="0" borderId="28" xfId="21" applyFont="1" applyBorder="1" applyAlignment="1">
      <alignment horizontal="left" vertical="center" wrapText="1"/>
    </xf>
    <xf numFmtId="0" fontId="14" fillId="0" borderId="28" xfId="21" applyFont="1" applyBorder="1" applyAlignment="1">
      <alignment horizontal="center" vertical="center" wrapText="1"/>
    </xf>
    <xf numFmtId="4" fontId="14" fillId="0" borderId="28" xfId="21" applyNumberFormat="1" applyFont="1" applyBorder="1" applyAlignment="1">
      <alignment horizontal="center" vertical="center" wrapText="1"/>
    </xf>
    <xf numFmtId="1" fontId="14" fillId="0" borderId="28" xfId="21" applyNumberFormat="1" applyFont="1" applyBorder="1" applyAlignment="1">
      <alignment horizontal="center" vertical="center" wrapText="1"/>
    </xf>
    <xf numFmtId="3" fontId="14" fillId="0" borderId="28" xfId="21" applyNumberFormat="1" applyFont="1" applyBorder="1" applyAlignment="1">
      <alignment horizontal="center" vertical="center" wrapText="1"/>
    </xf>
    <xf numFmtId="0" fontId="14" fillId="0" borderId="30" xfId="21" applyFont="1" applyFill="1" applyBorder="1" applyAlignment="1">
      <alignment horizontal="left" vertical="center" wrapText="1"/>
    </xf>
    <xf numFmtId="0" fontId="14" fillId="0" borderId="30" xfId="21" applyFont="1" applyFill="1" applyBorder="1" applyAlignment="1">
      <alignment horizontal="center" vertical="center" wrapText="1"/>
    </xf>
    <xf numFmtId="4" fontId="14" fillId="0" borderId="30" xfId="21" applyNumberFormat="1" applyFont="1" applyFill="1" applyBorder="1" applyAlignment="1">
      <alignment horizontal="center" vertical="center" wrapText="1"/>
    </xf>
    <xf numFmtId="0" fontId="14" fillId="0" borderId="8" xfId="21" applyFont="1" applyFill="1" applyBorder="1" applyAlignment="1">
      <alignment horizontal="center" vertical="center" wrapText="1"/>
    </xf>
    <xf numFmtId="3" fontId="14" fillId="0" borderId="8" xfId="21" applyNumberFormat="1" applyFont="1" applyFill="1" applyBorder="1" applyAlignment="1">
      <alignment horizontal="center" vertical="center" wrapText="1"/>
    </xf>
    <xf numFmtId="0" fontId="14" fillId="0" borderId="31" xfId="21" applyFont="1" applyBorder="1" applyAlignment="1">
      <alignment horizontal="center" vertical="center" wrapText="1"/>
    </xf>
    <xf numFmtId="0" fontId="14" fillId="0" borderId="31" xfId="21" applyFont="1" applyBorder="1" applyAlignment="1">
      <alignment horizontal="left" vertical="center" wrapText="1"/>
    </xf>
    <xf numFmtId="4" fontId="14" fillId="0" borderId="31" xfId="21" applyNumberFormat="1" applyFont="1" applyBorder="1" applyAlignment="1">
      <alignment horizontal="center" vertical="center" wrapText="1"/>
    </xf>
    <xf numFmtId="0" fontId="12" fillId="0" borderId="29" xfId="21" applyFont="1" applyBorder="1" applyAlignment="1">
      <alignment vertical="center" wrapText="1"/>
    </xf>
    <xf numFmtId="0" fontId="12" fillId="0" borderId="0" xfId="21" applyFont="1" applyBorder="1" applyAlignment="1">
      <alignment horizontal="left" vertical="top" wrapText="1"/>
    </xf>
    <xf numFmtId="0" fontId="12" fillId="0" borderId="0" xfId="21" applyFont="1" applyBorder="1" applyAlignment="1">
      <alignment horizontal="left" vertical="center" wrapText="1"/>
    </xf>
    <xf numFmtId="4" fontId="12" fillId="0" borderId="0" xfId="21" applyNumberFormat="1" applyFont="1" applyBorder="1" applyAlignment="1">
      <alignment horizontal="center" vertical="center" wrapText="1"/>
    </xf>
    <xf numFmtId="44" fontId="14" fillId="0" borderId="0" xfId="22" applyFont="1" applyBorder="1" applyAlignment="1">
      <alignment horizontal="center" vertical="center" wrapText="1"/>
    </xf>
    <xf numFmtId="2" fontId="25" fillId="0" borderId="9" xfId="12" applyNumberFormat="1" applyFont="1" applyBorder="1" applyAlignment="1">
      <alignment horizontal="center" vertical="center"/>
    </xf>
    <xf numFmtId="2" fontId="34" fillId="0" borderId="29" xfId="21" applyNumberFormat="1" applyFont="1" applyBorder="1" applyAlignment="1">
      <alignment horizontal="center" vertical="center" wrapText="1"/>
    </xf>
    <xf numFmtId="2" fontId="12" fillId="0" borderId="0" xfId="21" applyNumberFormat="1" applyFont="1" applyBorder="1" applyAlignment="1">
      <alignment horizontal="center" vertical="center" wrapText="1"/>
    </xf>
    <xf numFmtId="2" fontId="35" fillId="0" borderId="0" xfId="21" applyNumberFormat="1" applyFont="1" applyAlignment="1">
      <alignment horizontal="center" vertical="center"/>
    </xf>
    <xf numFmtId="2" fontId="33" fillId="0" borderId="0" xfId="21" applyNumberFormat="1" applyAlignment="1">
      <alignment horizontal="center" vertical="center"/>
    </xf>
    <xf numFmtId="2" fontId="12" fillId="0" borderId="29" xfId="21" applyNumberFormat="1" applyFont="1" applyBorder="1" applyAlignment="1">
      <alignment horizontal="center" vertical="center" wrapText="1"/>
    </xf>
    <xf numFmtId="0" fontId="14" fillId="0" borderId="16" xfId="21" applyFont="1" applyFill="1" applyBorder="1" applyAlignment="1">
      <alignment horizontal="left" vertical="center" wrapText="1"/>
    </xf>
    <xf numFmtId="0" fontId="12" fillId="0" borderId="29" xfId="21" applyFont="1" applyBorder="1" applyAlignment="1">
      <alignment horizontal="left" vertical="center" wrapText="1"/>
    </xf>
    <xf numFmtId="0" fontId="13" fillId="0" borderId="0" xfId="21" applyFont="1" applyBorder="1" applyAlignment="1">
      <alignment horizontal="center" vertical="center" wrapText="1"/>
    </xf>
    <xf numFmtId="0" fontId="33" fillId="0" borderId="0" xfId="21" applyBorder="1" applyAlignment="1">
      <alignment horizontal="center" vertical="center" wrapText="1"/>
    </xf>
    <xf numFmtId="4" fontId="33" fillId="0" borderId="0" xfId="21" applyNumberFormat="1" applyBorder="1" applyAlignment="1">
      <alignment horizontal="center" vertical="center" wrapText="1"/>
    </xf>
    <xf numFmtId="2" fontId="33" fillId="0" borderId="0" xfId="21" applyNumberFormat="1" applyBorder="1" applyAlignment="1">
      <alignment horizontal="center" vertical="center" wrapText="1"/>
    </xf>
    <xf numFmtId="0" fontId="12" fillId="0" borderId="32" xfId="21" applyFont="1" applyBorder="1" applyAlignment="1">
      <alignment horizontal="center" vertical="center" wrapText="1"/>
    </xf>
    <xf numFmtId="0" fontId="12" fillId="0" borderId="33" xfId="21" applyFont="1" applyBorder="1" applyAlignment="1">
      <alignment horizontal="center" vertical="center" wrapText="1"/>
    </xf>
    <xf numFmtId="4" fontId="12" fillId="0" borderId="33" xfId="21" applyNumberFormat="1" applyFont="1" applyBorder="1" applyAlignment="1">
      <alignment horizontal="center" vertical="center" wrapText="1"/>
    </xf>
    <xf numFmtId="2" fontId="12" fillId="0" borderId="33" xfId="21" applyNumberFormat="1" applyFont="1" applyBorder="1" applyAlignment="1">
      <alignment horizontal="center" vertical="center" wrapText="1"/>
    </xf>
    <xf numFmtId="0" fontId="12" fillId="0" borderId="34" xfId="21" applyFont="1" applyBorder="1" applyAlignment="1">
      <alignment horizontal="center" vertical="center" wrapText="1"/>
    </xf>
    <xf numFmtId="0" fontId="34" fillId="0" borderId="36" xfId="21" applyFont="1" applyBorder="1" applyAlignment="1">
      <alignment horizontal="center" vertical="center" wrapText="1"/>
    </xf>
    <xf numFmtId="0" fontId="26" fillId="0" borderId="37" xfId="21" applyFont="1" applyBorder="1" applyAlignment="1">
      <alignment horizontal="center" vertical="center" wrapText="1"/>
    </xf>
    <xf numFmtId="0" fontId="12" fillId="0" borderId="36" xfId="21" applyFont="1" applyBorder="1" applyAlignment="1">
      <alignment vertical="top" wrapText="1"/>
    </xf>
    <xf numFmtId="0" fontId="37" fillId="0" borderId="37" xfId="21" applyFont="1" applyBorder="1" applyAlignment="1">
      <alignment horizontal="center" vertical="center" wrapText="1"/>
    </xf>
    <xf numFmtId="0" fontId="37" fillId="0" borderId="38" xfId="21" applyFont="1" applyBorder="1" applyAlignment="1">
      <alignment horizontal="center" vertical="center" wrapText="1"/>
    </xf>
    <xf numFmtId="0" fontId="5" fillId="0" borderId="7" xfId="11" applyFont="1" applyBorder="1"/>
    <xf numFmtId="0" fontId="14" fillId="0" borderId="39" xfId="21" applyFont="1" applyBorder="1" applyAlignment="1">
      <alignment horizontal="center" vertical="center" wrapText="1"/>
    </xf>
    <xf numFmtId="0" fontId="14" fillId="0" borderId="37" xfId="21" applyFont="1" applyBorder="1" applyAlignment="1">
      <alignment horizontal="center" vertical="center" wrapText="1"/>
    </xf>
    <xf numFmtId="49" fontId="12" fillId="0" borderId="37" xfId="21" applyNumberFormat="1" applyFont="1" applyBorder="1" applyAlignment="1">
      <alignment horizontal="center" vertical="center" wrapText="1"/>
    </xf>
    <xf numFmtId="0" fontId="12" fillId="0" borderId="37" xfId="21" applyFont="1" applyBorder="1" applyAlignment="1">
      <alignment horizontal="center" vertical="center" wrapText="1"/>
    </xf>
    <xf numFmtId="4" fontId="12" fillId="0" borderId="29" xfId="21" applyNumberFormat="1" applyFont="1" applyBorder="1" applyAlignment="1">
      <alignment vertical="center" wrapText="1"/>
    </xf>
    <xf numFmtId="0" fontId="26" fillId="0" borderId="29" xfId="21" applyFont="1" applyBorder="1" applyAlignment="1">
      <alignment vertical="center" wrapText="1"/>
    </xf>
    <xf numFmtId="0" fontId="22" fillId="0" borderId="29" xfId="21" applyFont="1" applyBorder="1" applyAlignment="1">
      <alignment vertical="center" wrapText="1"/>
    </xf>
    <xf numFmtId="0" fontId="22" fillId="0" borderId="36" xfId="21" applyFont="1" applyBorder="1" applyAlignment="1">
      <alignment vertical="center" wrapText="1"/>
    </xf>
    <xf numFmtId="4" fontId="22" fillId="0" borderId="29" xfId="21" applyNumberFormat="1" applyFont="1" applyBorder="1" applyAlignment="1">
      <alignment vertical="center" wrapText="1"/>
    </xf>
    <xf numFmtId="44" fontId="26" fillId="0" borderId="43" xfId="22" applyFont="1" applyBorder="1" applyAlignment="1">
      <alignment horizontal="center" vertical="center" wrapText="1"/>
    </xf>
    <xf numFmtId="4" fontId="24" fillId="0" borderId="18" xfId="12" applyNumberFormat="1" applyFont="1" applyBorder="1" applyAlignment="1">
      <alignment horizontal="center" vertical="center"/>
    </xf>
    <xf numFmtId="4" fontId="40" fillId="0" borderId="8" xfId="4" applyNumberFormat="1" applyFont="1" applyBorder="1" applyAlignment="1">
      <alignment vertical="center"/>
    </xf>
    <xf numFmtId="49" fontId="37" fillId="0" borderId="37" xfId="21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11" applyFont="1" applyBorder="1" applyAlignment="1">
      <alignment vertical="center" wrapText="1"/>
    </xf>
    <xf numFmtId="2" fontId="14" fillId="2" borderId="28" xfId="22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1" applyNumberFormat="1" applyFont="1" applyBorder="1" applyAlignment="1">
      <alignment horizontal="right" vertical="center"/>
    </xf>
    <xf numFmtId="4" fontId="22" fillId="0" borderId="8" xfId="1" applyNumberFormat="1" applyFont="1" applyBorder="1" applyAlignment="1">
      <alignment horizontal="center" vertical="center" wrapText="1"/>
    </xf>
    <xf numFmtId="4" fontId="22" fillId="0" borderId="0" xfId="2" applyNumberFormat="1" applyFont="1" applyBorder="1" applyAlignment="1">
      <alignment horizontal="right" vertical="center"/>
    </xf>
    <xf numFmtId="4" fontId="30" fillId="0" borderId="19" xfId="1" applyNumberFormat="1" applyFont="1" applyBorder="1" applyAlignment="1">
      <alignment horizontal="center" vertical="center" wrapText="1"/>
    </xf>
    <xf numFmtId="4" fontId="29" fillId="0" borderId="20" xfId="1" applyNumberFormat="1" applyFont="1" applyBorder="1" applyAlignment="1">
      <alignment horizontal="center" vertical="center" wrapText="1"/>
    </xf>
    <xf numFmtId="4" fontId="22" fillId="0" borderId="8" xfId="1" applyNumberFormat="1" applyFont="1" applyBorder="1" applyAlignment="1">
      <alignment horizontal="center" vertical="center"/>
    </xf>
    <xf numFmtId="0" fontId="14" fillId="0" borderId="0" xfId="21" applyFont="1" applyBorder="1" applyAlignment="1">
      <alignment horizontal="left" vertical="center" wrapText="1"/>
    </xf>
    <xf numFmtId="0" fontId="1" fillId="0" borderId="0" xfId="21" applyFont="1" applyBorder="1" applyAlignment="1">
      <alignment horizontal="left" vertical="center" wrapText="1"/>
    </xf>
    <xf numFmtId="0" fontId="26" fillId="0" borderId="0" xfId="1" applyFont="1" applyAlignment="1">
      <alignment horizontal="center" vertical="center" wrapText="1"/>
    </xf>
    <xf numFmtId="0" fontId="24" fillId="0" borderId="11" xfId="1" applyFont="1" applyBorder="1" applyAlignment="1">
      <alignment horizontal="right" vertical="center" wrapText="1"/>
    </xf>
    <xf numFmtId="0" fontId="24" fillId="0" borderId="12" xfId="1" applyFont="1" applyBorder="1" applyAlignment="1">
      <alignment horizontal="right" vertical="center" wrapText="1"/>
    </xf>
    <xf numFmtId="0" fontId="24" fillId="0" borderId="13" xfId="1" applyFont="1" applyBorder="1" applyAlignment="1">
      <alignment horizontal="right" vertical="center" wrapText="1"/>
    </xf>
    <xf numFmtId="0" fontId="26" fillId="0" borderId="0" xfId="5" applyFont="1" applyAlignment="1">
      <alignment horizontal="center" wrapText="1"/>
    </xf>
    <xf numFmtId="0" fontId="26" fillId="0" borderId="0" xfId="5" applyFont="1" applyAlignment="1">
      <alignment horizontal="center" vertical="center" wrapText="1"/>
    </xf>
    <xf numFmtId="0" fontId="24" fillId="0" borderId="11" xfId="5" applyFont="1" applyBorder="1" applyAlignment="1">
      <alignment horizontal="right" vertical="center" wrapText="1"/>
    </xf>
    <xf numFmtId="0" fontId="24" fillId="0" borderId="12" xfId="5" applyFont="1" applyBorder="1" applyAlignment="1">
      <alignment horizontal="right" vertical="center" wrapText="1"/>
    </xf>
    <xf numFmtId="0" fontId="24" fillId="0" borderId="13" xfId="5" applyFont="1" applyBorder="1" applyAlignment="1">
      <alignment horizontal="right" vertical="center" wrapText="1"/>
    </xf>
    <xf numFmtId="0" fontId="26" fillId="0" borderId="0" xfId="1" applyFont="1" applyAlignment="1">
      <alignment horizontal="center" wrapText="1"/>
    </xf>
    <xf numFmtId="0" fontId="24" fillId="0" borderId="25" xfId="1" applyFont="1" applyBorder="1" applyAlignment="1">
      <alignment horizontal="right" vertical="center" wrapText="1"/>
    </xf>
    <xf numFmtId="0" fontId="24" fillId="0" borderId="26" xfId="1" applyFont="1" applyBorder="1" applyAlignment="1">
      <alignment horizontal="right" vertical="center" wrapText="1"/>
    </xf>
    <xf numFmtId="0" fontId="24" fillId="0" borderId="24" xfId="1" applyFont="1" applyBorder="1" applyAlignment="1">
      <alignment horizontal="right" vertical="center" wrapText="1"/>
    </xf>
    <xf numFmtId="0" fontId="26" fillId="0" borderId="0" xfId="11" applyFont="1" applyAlignment="1">
      <alignment horizontal="center" vertical="center" wrapText="1"/>
    </xf>
    <xf numFmtId="0" fontId="24" fillId="0" borderId="11" xfId="11" applyFont="1" applyBorder="1" applyAlignment="1">
      <alignment horizontal="right" vertical="center" wrapText="1"/>
    </xf>
    <xf numFmtId="0" fontId="24" fillId="0" borderId="12" xfId="11" applyFont="1" applyBorder="1" applyAlignment="1">
      <alignment horizontal="right" vertical="center" wrapText="1"/>
    </xf>
    <xf numFmtId="0" fontId="24" fillId="0" borderId="13" xfId="11" applyFont="1" applyBorder="1" applyAlignment="1">
      <alignment horizontal="right" vertical="center" wrapText="1"/>
    </xf>
    <xf numFmtId="0" fontId="12" fillId="0" borderId="0" xfId="11" applyFont="1" applyAlignment="1">
      <alignment horizontal="center" vertical="center" wrapText="1"/>
    </xf>
    <xf numFmtId="0" fontId="24" fillId="0" borderId="18" xfId="11" applyFont="1" applyBorder="1" applyAlignment="1">
      <alignment horizontal="right" vertical="center" wrapText="1"/>
    </xf>
    <xf numFmtId="0" fontId="22" fillId="0" borderId="44" xfId="21" applyFont="1" applyBorder="1" applyAlignment="1">
      <alignment horizontal="left" vertical="center" wrapText="1"/>
    </xf>
    <xf numFmtId="0" fontId="22" fillId="0" borderId="45" xfId="21" applyFont="1" applyBorder="1" applyAlignment="1">
      <alignment horizontal="left" vertical="center" wrapText="1"/>
    </xf>
    <xf numFmtId="0" fontId="26" fillId="0" borderId="40" xfId="21" applyFont="1" applyBorder="1" applyAlignment="1">
      <alignment horizontal="right" vertical="center" wrapText="1"/>
    </xf>
    <xf numFmtId="0" fontId="26" fillId="0" borderId="41" xfId="21" applyFont="1" applyBorder="1" applyAlignment="1">
      <alignment horizontal="right" vertical="center" wrapText="1"/>
    </xf>
    <xf numFmtId="0" fontId="26" fillId="0" borderId="42" xfId="21" applyFont="1" applyBorder="1" applyAlignment="1">
      <alignment horizontal="right" vertical="center" wrapText="1"/>
    </xf>
    <xf numFmtId="0" fontId="38" fillId="0" borderId="0" xfId="21" applyFont="1" applyBorder="1" applyAlignment="1">
      <alignment vertical="center" wrapText="1"/>
    </xf>
    <xf numFmtId="0" fontId="1" fillId="0" borderId="0" xfId="21" applyFont="1" applyBorder="1" applyAlignment="1">
      <alignment vertical="center" wrapText="1"/>
    </xf>
    <xf numFmtId="0" fontId="26" fillId="0" borderId="29" xfId="21" applyFont="1" applyBorder="1" applyAlignment="1">
      <alignment horizontal="left" vertical="center" wrapText="1"/>
    </xf>
    <xf numFmtId="0" fontId="16" fillId="0" borderId="35" xfId="21" applyFont="1" applyBorder="1" applyAlignment="1">
      <alignment horizontal="left" vertical="center" wrapText="1"/>
    </xf>
    <xf numFmtId="0" fontId="16" fillId="0" borderId="29" xfId="21" applyFont="1" applyBorder="1" applyAlignment="1">
      <alignment horizontal="left" vertical="center" wrapText="1"/>
    </xf>
  </cellXfs>
  <cellStyles count="23">
    <cellStyle name="Dziesiętny" xfId="4" builtinId="3"/>
    <cellStyle name="Dziesiętny 2" xfId="2" xr:uid="{00000000-0005-0000-0000-000001000000}"/>
    <cellStyle name="Dziesiętny 2 2" xfId="6" xr:uid="{00000000-0005-0000-0000-000002000000}"/>
    <cellStyle name="Dziesiętny 2 2 2" xfId="12" xr:uid="{00000000-0005-0000-0000-000003000000}"/>
    <cellStyle name="Dziesiętny 2 3" xfId="15" xr:uid="{00000000-0005-0000-0000-000004000000}"/>
    <cellStyle name="Dziesiętny 3" xfId="8" xr:uid="{00000000-0005-0000-0000-000005000000}"/>
    <cellStyle name="Dziesiętny 3 2" xfId="17" xr:uid="{00000000-0005-0000-0000-000006000000}"/>
    <cellStyle name="Dziesiętny 4" xfId="19" xr:uid="{00000000-0005-0000-0000-000007000000}"/>
    <cellStyle name="Normalny" xfId="0" builtinId="0"/>
    <cellStyle name="Normalny 2" xfId="1" xr:uid="{00000000-0005-0000-0000-000009000000}"/>
    <cellStyle name="Normalny 2 2" xfId="5" xr:uid="{00000000-0005-0000-0000-00000A000000}"/>
    <cellStyle name="Normalny 2 2 2" xfId="11" xr:uid="{00000000-0005-0000-0000-00000B000000}"/>
    <cellStyle name="Normalny 2 3" xfId="14" xr:uid="{00000000-0005-0000-0000-00000C000000}"/>
    <cellStyle name="Normalny 3" xfId="3" xr:uid="{00000000-0005-0000-0000-00000D000000}"/>
    <cellStyle name="Normalny 3 2" xfId="16" xr:uid="{00000000-0005-0000-0000-00000E000000}"/>
    <cellStyle name="Normalny 4" xfId="7" xr:uid="{00000000-0005-0000-0000-00000F000000}"/>
    <cellStyle name="Normalny 4 2" xfId="18" xr:uid="{00000000-0005-0000-0000-000010000000}"/>
    <cellStyle name="Normalny 5" xfId="9" xr:uid="{00000000-0005-0000-0000-000011000000}"/>
    <cellStyle name="Normalny 6" xfId="10" xr:uid="{00000000-0005-0000-0000-000012000000}"/>
    <cellStyle name="Normalny 7" xfId="13" xr:uid="{00000000-0005-0000-0000-000013000000}"/>
    <cellStyle name="Normalny 8" xfId="21" xr:uid="{00000000-0005-0000-0000-000014000000}"/>
    <cellStyle name="Normalny_kosztorys_DR_Obw_Wezly" xfId="20" xr:uid="{00000000-0005-0000-0000-000015000000}"/>
    <cellStyle name="Walutowy 2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499984740745262"/>
  </sheetPr>
  <dimension ref="B1:O30"/>
  <sheetViews>
    <sheetView showZeros="0" zoomScale="70" zoomScaleNormal="70" workbookViewId="0">
      <selection activeCell="B18" sqref="B18"/>
    </sheetView>
  </sheetViews>
  <sheetFormatPr defaultRowHeight="15"/>
  <cols>
    <col min="1" max="1" width="9.140625" style="124"/>
    <col min="2" max="2" width="19.140625" style="123" customWidth="1"/>
    <col min="3" max="3" width="43.28515625" style="124" customWidth="1"/>
    <col min="4" max="4" width="37" style="125" customWidth="1"/>
    <col min="5" max="5" width="38.85546875" style="125" customWidth="1"/>
    <col min="6" max="6" width="18.7109375" style="124" customWidth="1"/>
    <col min="7" max="16384" width="9.140625" style="124"/>
  </cols>
  <sheetData>
    <row r="1" spans="2:15" ht="27" customHeight="1">
      <c r="B1" s="263" t="s">
        <v>21</v>
      </c>
      <c r="C1" s="263"/>
      <c r="D1" s="263"/>
      <c r="E1" s="127"/>
      <c r="F1" s="126"/>
      <c r="G1" s="126"/>
      <c r="H1" s="126"/>
      <c r="I1" s="126"/>
    </row>
    <row r="2" spans="2:15" ht="57" customHeight="1">
      <c r="B2" s="264" t="s">
        <v>224</v>
      </c>
      <c r="C2" s="264"/>
      <c r="D2" s="264"/>
      <c r="E2" s="128"/>
      <c r="F2" s="129"/>
      <c r="G2" s="129"/>
      <c r="H2" s="129"/>
      <c r="I2" s="129"/>
    </row>
    <row r="3" spans="2:15" ht="24.75" customHeight="1">
      <c r="B3" s="124"/>
      <c r="D3" s="124"/>
      <c r="E3" s="128"/>
      <c r="F3" s="129"/>
      <c r="G3" s="129"/>
      <c r="H3" s="129"/>
      <c r="I3" s="129"/>
    </row>
    <row r="4" spans="2:15" ht="35.25" customHeight="1">
      <c r="B4" s="265" t="s">
        <v>64</v>
      </c>
      <c r="C4" s="265"/>
      <c r="D4" s="265"/>
    </row>
    <row r="5" spans="2:15" ht="24.95" customHeight="1">
      <c r="B5" s="179" t="s">
        <v>58</v>
      </c>
      <c r="C5" s="180" t="s">
        <v>59</v>
      </c>
      <c r="D5" s="181" t="s">
        <v>22</v>
      </c>
    </row>
    <row r="6" spans="2:15" ht="24.95" customHeight="1">
      <c r="B6" s="182">
        <v>1</v>
      </c>
      <c r="C6" s="183" t="s">
        <v>221</v>
      </c>
      <c r="D6" s="184">
        <f>' R.DROGOWE'!G68</f>
        <v>0</v>
      </c>
      <c r="E6" s="130"/>
      <c r="F6" s="126"/>
      <c r="G6" s="126"/>
      <c r="H6" s="126"/>
      <c r="I6" s="126"/>
      <c r="J6" s="126"/>
      <c r="K6" s="1"/>
      <c r="L6" s="1"/>
      <c r="M6" s="1"/>
      <c r="N6" s="1"/>
      <c r="O6" s="1"/>
    </row>
    <row r="7" spans="2:15" ht="24.95" customHeight="1">
      <c r="B7" s="182">
        <v>2</v>
      </c>
      <c r="C7" s="183" t="s">
        <v>222</v>
      </c>
      <c r="D7" s="184">
        <f>KANAL.DESZCZOWA!G34</f>
        <v>0</v>
      </c>
      <c r="E7" s="122"/>
      <c r="F7" s="126"/>
      <c r="G7" s="1"/>
      <c r="H7" s="1"/>
      <c r="I7" s="1"/>
      <c r="J7" s="1"/>
      <c r="K7" s="1"/>
      <c r="L7" s="1"/>
      <c r="M7" s="1"/>
      <c r="N7" s="1"/>
      <c r="O7" s="1"/>
    </row>
    <row r="8" spans="2:15" ht="24.95" customHeight="1">
      <c r="B8" s="182">
        <v>3</v>
      </c>
      <c r="C8" s="183" t="s">
        <v>223</v>
      </c>
      <c r="D8" s="184">
        <f>'PRZEBUDOWA SIECI T-MOBILE'!G23</f>
        <v>0</v>
      </c>
      <c r="E8" s="122"/>
      <c r="F8" s="126"/>
      <c r="G8" s="1"/>
      <c r="H8" s="1"/>
      <c r="I8" s="1"/>
      <c r="J8" s="1"/>
      <c r="K8" s="1"/>
      <c r="L8" s="1"/>
      <c r="M8" s="1"/>
      <c r="N8" s="1"/>
      <c r="O8" s="1"/>
    </row>
    <row r="9" spans="2:15" ht="24.95" customHeight="1">
      <c r="B9" s="182">
        <v>4</v>
      </c>
      <c r="C9" s="183" t="s">
        <v>154</v>
      </c>
      <c r="D9" s="184">
        <f>'REMONT MURKÓW OPOROWYCH '!G24</f>
        <v>0</v>
      </c>
      <c r="E9" s="122"/>
      <c r="F9" s="126"/>
      <c r="G9" s="1"/>
      <c r="H9" s="1"/>
      <c r="I9" s="1"/>
      <c r="J9" s="1"/>
      <c r="K9" s="1"/>
      <c r="L9" s="1"/>
      <c r="M9" s="1"/>
      <c r="N9" s="1"/>
      <c r="O9" s="1"/>
    </row>
    <row r="10" spans="2:15" ht="24.95" customHeight="1">
      <c r="B10" s="182">
        <v>5</v>
      </c>
      <c r="C10" s="183" t="s">
        <v>171</v>
      </c>
      <c r="D10" s="184">
        <f>'BUDOWA MURU OPOROWEGO'!G45</f>
        <v>0</v>
      </c>
      <c r="E10" s="122"/>
      <c r="F10" s="126"/>
      <c r="G10" s="1"/>
      <c r="H10" s="1"/>
      <c r="I10" s="1"/>
      <c r="J10" s="1"/>
      <c r="K10" s="1"/>
      <c r="L10" s="1"/>
      <c r="M10" s="1"/>
      <c r="N10" s="1"/>
      <c r="O10" s="1"/>
    </row>
    <row r="11" spans="2:15" ht="24.95" customHeight="1">
      <c r="B11" s="182">
        <v>6</v>
      </c>
      <c r="C11" s="183" t="s">
        <v>217</v>
      </c>
      <c r="D11" s="184">
        <f>ZIELEŃ!G14</f>
        <v>0</v>
      </c>
      <c r="E11" s="122"/>
      <c r="F11" s="126"/>
      <c r="G11" s="1"/>
      <c r="H11" s="1"/>
      <c r="I11" s="1"/>
      <c r="J11" s="1"/>
      <c r="K11" s="1"/>
      <c r="L11" s="1"/>
      <c r="M11" s="1"/>
      <c r="N11" s="1"/>
      <c r="O11" s="1"/>
    </row>
    <row r="12" spans="2:15" ht="24.95" customHeight="1">
      <c r="B12" s="262" t="s">
        <v>32</v>
      </c>
      <c r="C12" s="262"/>
      <c r="D12" s="185">
        <f>SUM(D6:D11)</f>
        <v>0</v>
      </c>
      <c r="E12" s="122"/>
      <c r="F12" s="126"/>
      <c r="G12" s="1"/>
      <c r="H12" s="1"/>
      <c r="I12" s="1"/>
      <c r="J12" s="1"/>
      <c r="K12" s="1"/>
      <c r="L12" s="1"/>
      <c r="M12" s="1"/>
      <c r="N12" s="1"/>
      <c r="O12" s="1"/>
    </row>
    <row r="13" spans="2:15" ht="24.95" customHeight="1">
      <c r="B13" s="260" t="s">
        <v>65</v>
      </c>
      <c r="C13" s="260"/>
      <c r="D13" s="185">
        <f>ROUND(D12*0.23,2)</f>
        <v>0</v>
      </c>
      <c r="E13" s="122"/>
      <c r="F13" s="126"/>
      <c r="G13" s="1"/>
      <c r="H13" s="1"/>
      <c r="I13" s="1"/>
      <c r="J13" s="1"/>
      <c r="K13" s="1"/>
      <c r="L13" s="1"/>
      <c r="M13" s="1"/>
      <c r="N13" s="1"/>
      <c r="O13" s="1"/>
    </row>
    <row r="14" spans="2:15" ht="24.95" customHeight="1">
      <c r="B14" s="260" t="s">
        <v>33</v>
      </c>
      <c r="C14" s="260"/>
      <c r="D14" s="185">
        <f>SUM(D12:D13)</f>
        <v>0</v>
      </c>
      <c r="E14" s="122"/>
      <c r="F14" s="126"/>
      <c r="G14" s="1"/>
      <c r="H14" s="1"/>
      <c r="I14" s="1"/>
      <c r="J14" s="1"/>
      <c r="K14" s="1"/>
      <c r="L14" s="1"/>
      <c r="M14" s="1"/>
      <c r="N14" s="1"/>
      <c r="O14" s="1"/>
    </row>
    <row r="15" spans="2:15" ht="24.95" customHeight="1">
      <c r="B15" s="119"/>
      <c r="C15" s="120"/>
      <c r="D15" s="131"/>
      <c r="E15" s="122"/>
      <c r="F15" s="126"/>
      <c r="G15" s="1"/>
      <c r="H15" s="1"/>
      <c r="I15" s="1"/>
      <c r="J15" s="1"/>
      <c r="K15" s="1"/>
      <c r="L15" s="1"/>
      <c r="M15" s="1"/>
      <c r="N15" s="1"/>
      <c r="O15" s="1"/>
    </row>
    <row r="16" spans="2:15" ht="34.5" customHeight="1">
      <c r="B16" s="261" t="s">
        <v>225</v>
      </c>
      <c r="C16" s="261"/>
      <c r="D16" s="261"/>
    </row>
    <row r="17" spans="2:15" ht="24.95" customHeight="1">
      <c r="B17" s="179" t="s">
        <v>58</v>
      </c>
      <c r="C17" s="180" t="s">
        <v>59</v>
      </c>
      <c r="D17" s="181" t="s">
        <v>22</v>
      </c>
    </row>
    <row r="18" spans="2:15" ht="24.95" customHeight="1">
      <c r="B18" s="182">
        <v>1</v>
      </c>
      <c r="C18" s="183" t="s">
        <v>448</v>
      </c>
      <c r="D18" s="184">
        <f>'WOD-KAN'!G24</f>
        <v>0</v>
      </c>
      <c r="E18" s="130"/>
      <c r="F18" s="126"/>
      <c r="G18" s="126"/>
      <c r="H18" s="126"/>
      <c r="I18" s="126"/>
      <c r="J18" s="126"/>
      <c r="K18" s="1"/>
      <c r="L18" s="1"/>
      <c r="M18" s="1"/>
      <c r="N18" s="1"/>
      <c r="O18" s="1"/>
    </row>
    <row r="19" spans="2:15" ht="24.95" customHeight="1">
      <c r="B19" s="182">
        <v>2</v>
      </c>
      <c r="C19" s="183" t="s">
        <v>449</v>
      </c>
      <c r="D19" s="184">
        <f>'WOD-KAN'!G41</f>
        <v>0</v>
      </c>
      <c r="E19" s="122"/>
      <c r="F19" s="126"/>
      <c r="G19" s="1"/>
      <c r="H19" s="1"/>
      <c r="I19" s="1"/>
      <c r="J19" s="1"/>
      <c r="K19" s="1"/>
      <c r="L19" s="1"/>
      <c r="M19" s="1"/>
      <c r="N19" s="1"/>
      <c r="O19" s="1"/>
    </row>
    <row r="20" spans="2:15" ht="24.95" customHeight="1">
      <c r="B20" s="182">
        <v>3</v>
      </c>
      <c r="C20" s="183" t="s">
        <v>450</v>
      </c>
      <c r="D20" s="184">
        <f>'WOD-KAN'!G50</f>
        <v>0</v>
      </c>
      <c r="E20" s="122"/>
      <c r="F20" s="126"/>
      <c r="G20" s="1"/>
      <c r="H20" s="1"/>
      <c r="I20" s="1"/>
      <c r="J20" s="1"/>
      <c r="K20" s="1"/>
      <c r="L20" s="1"/>
      <c r="M20" s="1"/>
      <c r="N20" s="1"/>
      <c r="O20" s="1"/>
    </row>
    <row r="21" spans="2:15" ht="24.95" customHeight="1">
      <c r="B21" s="182">
        <v>4</v>
      </c>
      <c r="C21" s="183" t="s">
        <v>451</v>
      </c>
      <c r="D21" s="184">
        <f>'WOD-KAN'!G58</f>
        <v>0</v>
      </c>
      <c r="E21" s="122"/>
      <c r="F21" s="126"/>
      <c r="G21" s="1"/>
      <c r="H21" s="1"/>
      <c r="I21" s="1"/>
      <c r="J21" s="1"/>
      <c r="K21" s="1"/>
      <c r="L21" s="1"/>
      <c r="M21" s="1"/>
      <c r="N21" s="1"/>
      <c r="O21" s="1"/>
    </row>
    <row r="22" spans="2:15" ht="24.95" customHeight="1">
      <c r="B22" s="182">
        <v>5</v>
      </c>
      <c r="C22" s="183" t="s">
        <v>452</v>
      </c>
      <c r="D22" s="184">
        <f>'WOD-KAN'!G123</f>
        <v>0</v>
      </c>
      <c r="E22" s="122"/>
      <c r="F22" s="126"/>
      <c r="G22" s="1"/>
      <c r="H22" s="1"/>
      <c r="I22" s="1"/>
      <c r="J22" s="1"/>
      <c r="K22" s="1"/>
      <c r="L22" s="1"/>
      <c r="M22" s="1"/>
      <c r="N22" s="1"/>
      <c r="O22" s="1"/>
    </row>
    <row r="23" spans="2:15" ht="24.95" customHeight="1">
      <c r="B23" s="182">
        <v>6</v>
      </c>
      <c r="C23" s="183" t="s">
        <v>453</v>
      </c>
      <c r="D23" s="184">
        <f>'WOD-KAN'!G128</f>
        <v>0</v>
      </c>
      <c r="E23" s="122"/>
      <c r="F23" s="126"/>
      <c r="G23" s="1"/>
      <c r="H23" s="1"/>
      <c r="I23" s="1"/>
      <c r="J23" s="1"/>
      <c r="K23" s="1"/>
      <c r="L23" s="1"/>
      <c r="M23" s="1"/>
      <c r="N23" s="1"/>
      <c r="O23" s="1"/>
    </row>
    <row r="24" spans="2:15" ht="24.95" customHeight="1">
      <c r="B24" s="262" t="s">
        <v>32</v>
      </c>
      <c r="C24" s="262"/>
      <c r="D24" s="185">
        <f>SUM(D18:D23)</f>
        <v>0</v>
      </c>
      <c r="E24" s="122"/>
      <c r="F24" s="126"/>
      <c r="G24" s="1"/>
      <c r="H24" s="1"/>
      <c r="I24" s="1"/>
      <c r="J24" s="1"/>
      <c r="K24" s="1"/>
      <c r="L24" s="1"/>
      <c r="M24" s="1"/>
      <c r="N24" s="1"/>
      <c r="O24" s="1"/>
    </row>
    <row r="25" spans="2:15" ht="24.95" customHeight="1">
      <c r="B25" s="260" t="s">
        <v>65</v>
      </c>
      <c r="C25" s="260"/>
      <c r="D25" s="185">
        <f>ROUND(D24*0.23,2)</f>
        <v>0</v>
      </c>
      <c r="E25" s="122"/>
      <c r="F25" s="126"/>
      <c r="G25" s="1"/>
      <c r="H25" s="1"/>
      <c r="I25" s="1"/>
      <c r="J25" s="1"/>
      <c r="K25" s="1"/>
      <c r="L25" s="1"/>
      <c r="M25" s="1"/>
      <c r="N25" s="1"/>
      <c r="O25" s="1"/>
    </row>
    <row r="26" spans="2:15" ht="24.95" customHeight="1">
      <c r="B26" s="260" t="s">
        <v>33</v>
      </c>
      <c r="C26" s="260"/>
      <c r="D26" s="185">
        <f>SUM(D24:D25)</f>
        <v>0</v>
      </c>
      <c r="E26" s="122"/>
      <c r="F26" s="126"/>
      <c r="G26" s="1"/>
      <c r="H26" s="1"/>
      <c r="I26" s="1"/>
      <c r="J26" s="1"/>
      <c r="K26" s="1"/>
      <c r="L26" s="1"/>
      <c r="M26" s="1"/>
      <c r="N26" s="1"/>
      <c r="O26" s="1"/>
    </row>
    <row r="27" spans="2:15">
      <c r="B27" s="1"/>
      <c r="C27" s="1"/>
      <c r="D27" s="122"/>
      <c r="E27" s="122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2:15">
      <c r="B28" s="1"/>
      <c r="C28" s="1"/>
      <c r="D28" s="122"/>
      <c r="E28" s="122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2:15" ht="26.25" customHeight="1">
      <c r="B29" s="260" t="s">
        <v>454</v>
      </c>
      <c r="C29" s="260"/>
      <c r="D29" s="254">
        <f>D14+D26</f>
        <v>0</v>
      </c>
      <c r="E29" s="122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2:15">
      <c r="B30" s="1"/>
      <c r="C30" s="1"/>
      <c r="D30" s="122"/>
      <c r="E30" s="122"/>
      <c r="F30" s="1"/>
      <c r="G30" s="1"/>
      <c r="H30" s="1"/>
      <c r="I30" s="1"/>
      <c r="J30" s="1"/>
      <c r="K30" s="1"/>
      <c r="L30" s="1"/>
      <c r="M30" s="1"/>
      <c r="N30" s="1"/>
      <c r="O30" s="1"/>
    </row>
  </sheetData>
  <sheetProtection algorithmName="SHA-512" hashValue="uyaEUC55LJXnwoCVr6NcyR/9IlPssb+CEZ2NTOw41yW5VxKUmXUZ5S+6j0u7kvFRNEeOdi6AwC4iLobOX/eU6Q==" saltValue="z7AuevLhRCwqnp6qAGJx6g==" spinCount="100000" sheet="1" objects="1" scenarios="1" selectLockedCells="1" selectUnlockedCells="1"/>
  <mergeCells count="11">
    <mergeCell ref="B1:D1"/>
    <mergeCell ref="B2:D2"/>
    <mergeCell ref="B4:D4"/>
    <mergeCell ref="B12:C12"/>
    <mergeCell ref="B13:C13"/>
    <mergeCell ref="B29:C29"/>
    <mergeCell ref="B14:C14"/>
    <mergeCell ref="B16:D16"/>
    <mergeCell ref="B24:C24"/>
    <mergeCell ref="B25:C25"/>
    <mergeCell ref="B26:C26"/>
  </mergeCells>
  <pageMargins left="0.7" right="0.7" top="0.75" bottom="0.75" header="0.3" footer="0.3"/>
  <pageSetup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B1:I71"/>
  <sheetViews>
    <sheetView showZeros="0" topLeftCell="A17" zoomScale="98" zoomScaleNormal="98" zoomScaleSheetLayoutView="85" workbookViewId="0">
      <selection activeCell="F8" sqref="F8"/>
    </sheetView>
  </sheetViews>
  <sheetFormatPr defaultRowHeight="15"/>
  <cols>
    <col min="1" max="1" width="9.140625" style="51"/>
    <col min="2" max="2" width="8.85546875" style="48" customWidth="1"/>
    <col min="3" max="3" width="63.7109375" style="71" customWidth="1"/>
    <col min="4" max="4" width="8.85546875" style="72" customWidth="1"/>
    <col min="5" max="5" width="14.28515625" style="74" customWidth="1"/>
    <col min="6" max="6" width="16.85546875" style="73" customWidth="1"/>
    <col min="7" max="7" width="19.7109375" style="73" customWidth="1"/>
    <col min="8" max="16384" width="9.140625" style="51"/>
  </cols>
  <sheetData>
    <row r="1" spans="2:9">
      <c r="C1" s="49"/>
      <c r="D1" s="132"/>
      <c r="E1" s="50"/>
      <c r="F1" s="49"/>
      <c r="G1" s="49"/>
    </row>
    <row r="2" spans="2:9" ht="32.25" customHeight="1">
      <c r="B2" s="268" t="s">
        <v>0</v>
      </c>
      <c r="C2" s="268"/>
      <c r="D2" s="268"/>
      <c r="E2" s="268"/>
      <c r="F2" s="268"/>
      <c r="G2" s="268"/>
    </row>
    <row r="3" spans="2:9" ht="24" customHeight="1">
      <c r="B3" s="268" t="s">
        <v>69</v>
      </c>
      <c r="C3" s="268"/>
      <c r="D3" s="268"/>
      <c r="E3" s="268"/>
      <c r="F3" s="268"/>
      <c r="G3" s="268"/>
    </row>
    <row r="4" spans="2:9" ht="15" customHeight="1" thickBot="1">
      <c r="C4" s="48"/>
      <c r="D4" s="132"/>
      <c r="E4" s="50"/>
      <c r="F4" s="52"/>
      <c r="G4" s="52"/>
    </row>
    <row r="5" spans="2:9" ht="45">
      <c r="B5" s="53" t="s">
        <v>1</v>
      </c>
      <c r="C5" s="54" t="s">
        <v>2</v>
      </c>
      <c r="D5" s="55" t="s">
        <v>3</v>
      </c>
      <c r="E5" s="56" t="s">
        <v>4</v>
      </c>
      <c r="F5" s="55" t="s">
        <v>5</v>
      </c>
      <c r="G5" s="57" t="s">
        <v>6</v>
      </c>
    </row>
    <row r="6" spans="2:9" ht="23.25" customHeight="1" thickBot="1">
      <c r="B6" s="58">
        <v>1</v>
      </c>
      <c r="C6" s="59">
        <v>2</v>
      </c>
      <c r="D6" s="60">
        <v>3</v>
      </c>
      <c r="E6" s="59">
        <v>4</v>
      </c>
      <c r="F6" s="60">
        <v>5</v>
      </c>
      <c r="G6" s="61">
        <v>6</v>
      </c>
    </row>
    <row r="7" spans="2:9" s="71" customFormat="1" ht="39.950000000000003" customHeight="1">
      <c r="B7" s="62" t="s">
        <v>43</v>
      </c>
      <c r="C7" s="63" t="s">
        <v>93</v>
      </c>
      <c r="D7" s="64"/>
      <c r="E7" s="65"/>
      <c r="F7" s="135"/>
      <c r="G7" s="136"/>
    </row>
    <row r="8" spans="2:9" s="71" customFormat="1" ht="39.950000000000003" customHeight="1">
      <c r="B8" s="66">
        <v>1</v>
      </c>
      <c r="C8" s="144" t="s">
        <v>70</v>
      </c>
      <c r="D8" s="151" t="s">
        <v>20</v>
      </c>
      <c r="E8" s="144">
        <v>0.35</v>
      </c>
      <c r="F8" s="137"/>
      <c r="G8" s="138">
        <f>ROUND(F8*E8,2)</f>
        <v>0</v>
      </c>
    </row>
    <row r="9" spans="2:9" s="71" customFormat="1" ht="39.950000000000003" customHeight="1">
      <c r="B9" s="21"/>
      <c r="C9" s="24" t="s">
        <v>8</v>
      </c>
      <c r="D9" s="139"/>
      <c r="E9" s="140"/>
      <c r="F9" s="141"/>
      <c r="G9" s="142">
        <f>SUBTOTAL(109,G8:G8)</f>
        <v>0</v>
      </c>
    </row>
    <row r="10" spans="2:9" s="71" customFormat="1" ht="39.950000000000003" customHeight="1">
      <c r="B10" s="62" t="s">
        <v>44</v>
      </c>
      <c r="C10" s="63" t="s">
        <v>9</v>
      </c>
      <c r="D10" s="64"/>
      <c r="E10" s="65"/>
      <c r="F10" s="143"/>
      <c r="G10" s="136"/>
    </row>
    <row r="11" spans="2:9" s="71" customFormat="1" ht="39.950000000000003" customHeight="1">
      <c r="B11" s="66">
        <v>2</v>
      </c>
      <c r="C11" s="152" t="s">
        <v>102</v>
      </c>
      <c r="D11" s="151" t="s">
        <v>7</v>
      </c>
      <c r="E11" s="144">
        <v>2360</v>
      </c>
      <c r="F11" s="137"/>
      <c r="G11" s="138">
        <f>ROUND(F11*E11,2)</f>
        <v>0</v>
      </c>
    </row>
    <row r="12" spans="2:9" s="71" customFormat="1" ht="50.25" customHeight="1">
      <c r="B12" s="66">
        <v>3</v>
      </c>
      <c r="C12" s="152" t="s">
        <v>103</v>
      </c>
      <c r="D12" s="151" t="s">
        <v>7</v>
      </c>
      <c r="E12" s="144">
        <v>373</v>
      </c>
      <c r="F12" s="137"/>
      <c r="G12" s="138">
        <f t="shared" ref="G12:G20" si="0">ROUND(F12*E12,2)</f>
        <v>0</v>
      </c>
    </row>
    <row r="13" spans="2:9" s="71" customFormat="1" ht="46.5" customHeight="1">
      <c r="B13" s="66">
        <v>4</v>
      </c>
      <c r="C13" s="152" t="s">
        <v>104</v>
      </c>
      <c r="D13" s="151" t="s">
        <v>7</v>
      </c>
      <c r="E13" s="144">
        <v>64</v>
      </c>
      <c r="F13" s="137"/>
      <c r="G13" s="138">
        <f t="shared" si="0"/>
        <v>0</v>
      </c>
      <c r="I13" s="145"/>
    </row>
    <row r="14" spans="2:9" s="71" customFormat="1" ht="47.25" customHeight="1">
      <c r="B14" s="66">
        <v>5</v>
      </c>
      <c r="C14" s="152" t="s">
        <v>105</v>
      </c>
      <c r="D14" s="151" t="s">
        <v>7</v>
      </c>
      <c r="E14" s="144">
        <v>678</v>
      </c>
      <c r="F14" s="137"/>
      <c r="G14" s="138">
        <f t="shared" si="0"/>
        <v>0</v>
      </c>
    </row>
    <row r="15" spans="2:9" s="71" customFormat="1" ht="53.25" customHeight="1">
      <c r="B15" s="66">
        <v>6</v>
      </c>
      <c r="C15" s="152" t="s">
        <v>106</v>
      </c>
      <c r="D15" s="151" t="s">
        <v>7</v>
      </c>
      <c r="E15" s="144">
        <v>49</v>
      </c>
      <c r="F15" s="137"/>
      <c r="G15" s="138">
        <f t="shared" si="0"/>
        <v>0</v>
      </c>
    </row>
    <row r="16" spans="2:9" s="71" customFormat="1" ht="39.950000000000003" customHeight="1">
      <c r="B16" s="66">
        <v>7</v>
      </c>
      <c r="C16" s="152" t="s">
        <v>107</v>
      </c>
      <c r="D16" s="151" t="s">
        <v>10</v>
      </c>
      <c r="E16" s="144">
        <v>682</v>
      </c>
      <c r="F16" s="137"/>
      <c r="G16" s="138">
        <f t="shared" si="0"/>
        <v>0</v>
      </c>
    </row>
    <row r="17" spans="2:7" s="71" customFormat="1" ht="39.950000000000003" customHeight="1">
      <c r="B17" s="66">
        <v>8</v>
      </c>
      <c r="C17" s="152" t="s">
        <v>108</v>
      </c>
      <c r="D17" s="151" t="s">
        <v>10</v>
      </c>
      <c r="E17" s="144">
        <v>351</v>
      </c>
      <c r="F17" s="137"/>
      <c r="G17" s="138">
        <f t="shared" si="0"/>
        <v>0</v>
      </c>
    </row>
    <row r="18" spans="2:7" s="71" customFormat="1" ht="39.950000000000003" customHeight="1">
      <c r="B18" s="66">
        <v>9</v>
      </c>
      <c r="C18" s="152" t="s">
        <v>109</v>
      </c>
      <c r="D18" s="151" t="s">
        <v>16</v>
      </c>
      <c r="E18" s="144">
        <v>2</v>
      </c>
      <c r="F18" s="137"/>
      <c r="G18" s="138">
        <f t="shared" si="0"/>
        <v>0</v>
      </c>
    </row>
    <row r="19" spans="2:7" s="71" customFormat="1" ht="39.950000000000003" customHeight="1">
      <c r="B19" s="66">
        <v>10</v>
      </c>
      <c r="C19" s="152" t="s">
        <v>110</v>
      </c>
      <c r="D19" s="151" t="s">
        <v>16</v>
      </c>
      <c r="E19" s="144">
        <v>3</v>
      </c>
      <c r="F19" s="137"/>
      <c r="G19" s="138">
        <f t="shared" si="0"/>
        <v>0</v>
      </c>
    </row>
    <row r="20" spans="2:7" s="71" customFormat="1" ht="39.950000000000003" customHeight="1">
      <c r="B20" s="66">
        <v>11</v>
      </c>
      <c r="C20" s="154" t="s">
        <v>111</v>
      </c>
      <c r="D20" s="151" t="s">
        <v>13</v>
      </c>
      <c r="E20" s="144">
        <v>1.25</v>
      </c>
      <c r="F20" s="137"/>
      <c r="G20" s="138">
        <f t="shared" si="0"/>
        <v>0</v>
      </c>
    </row>
    <row r="21" spans="2:7" s="71" customFormat="1" ht="39.950000000000003" customHeight="1">
      <c r="B21" s="21"/>
      <c r="C21" s="24" t="s">
        <v>11</v>
      </c>
      <c r="D21" s="139"/>
      <c r="E21" s="140"/>
      <c r="F21" s="141"/>
      <c r="G21" s="142">
        <f>SUBTOTAL(109,G11:G20)</f>
        <v>0</v>
      </c>
    </row>
    <row r="22" spans="2:7" s="71" customFormat="1" ht="39.950000000000003" customHeight="1">
      <c r="B22" s="67" t="s">
        <v>46</v>
      </c>
      <c r="C22" s="63" t="s">
        <v>12</v>
      </c>
      <c r="D22" s="64"/>
      <c r="E22" s="65"/>
      <c r="F22" s="143"/>
      <c r="G22" s="136"/>
    </row>
    <row r="23" spans="2:7" s="71" customFormat="1" ht="39.950000000000003" customHeight="1">
      <c r="B23" s="66">
        <v>12</v>
      </c>
      <c r="C23" s="152" t="s">
        <v>187</v>
      </c>
      <c r="D23" s="151" t="s">
        <v>13</v>
      </c>
      <c r="E23" s="144">
        <v>147.84</v>
      </c>
      <c r="F23" s="137"/>
      <c r="G23" s="138">
        <f t="shared" ref="G23:G24" si="1">ROUND(F23*E23,2)</f>
        <v>0</v>
      </c>
    </row>
    <row r="24" spans="2:7" s="71" customFormat="1" ht="39.950000000000003" customHeight="1">
      <c r="B24" s="66">
        <v>13</v>
      </c>
      <c r="C24" s="144" t="s">
        <v>71</v>
      </c>
      <c r="D24" s="151" t="s">
        <v>13</v>
      </c>
      <c r="E24" s="144">
        <v>59.44</v>
      </c>
      <c r="F24" s="137"/>
      <c r="G24" s="138">
        <f t="shared" si="1"/>
        <v>0</v>
      </c>
    </row>
    <row r="25" spans="2:7" s="71" customFormat="1" ht="39.950000000000003" customHeight="1">
      <c r="B25" s="21"/>
      <c r="C25" s="24" t="s">
        <v>14</v>
      </c>
      <c r="D25" s="139"/>
      <c r="E25" s="140"/>
      <c r="F25" s="141"/>
      <c r="G25" s="142">
        <f>SUBTOTAL(109,G23:G24)</f>
        <v>0</v>
      </c>
    </row>
    <row r="26" spans="2:7" s="71" customFormat="1" ht="39.950000000000003" customHeight="1">
      <c r="B26" s="68" t="s">
        <v>47</v>
      </c>
      <c r="C26" s="63" t="s">
        <v>94</v>
      </c>
      <c r="D26" s="64"/>
      <c r="E26" s="65"/>
      <c r="F26" s="143"/>
      <c r="G26" s="136"/>
    </row>
    <row r="27" spans="2:7" s="71" customFormat="1" ht="39.950000000000003" customHeight="1">
      <c r="B27" s="66">
        <v>14</v>
      </c>
      <c r="C27" s="144" t="s">
        <v>72</v>
      </c>
      <c r="D27" s="151" t="s">
        <v>7</v>
      </c>
      <c r="E27" s="146">
        <v>2201</v>
      </c>
      <c r="F27" s="137"/>
      <c r="G27" s="138">
        <f t="shared" ref="G27:G28" si="2">ROUND(F27*E27,2)</f>
        <v>0</v>
      </c>
    </row>
    <row r="28" spans="2:7" s="71" customFormat="1" ht="39.950000000000003" customHeight="1">
      <c r="B28" s="66">
        <v>15</v>
      </c>
      <c r="C28" s="152" t="s">
        <v>97</v>
      </c>
      <c r="D28" s="151" t="s">
        <v>7</v>
      </c>
      <c r="E28" s="146">
        <v>1952</v>
      </c>
      <c r="F28" s="137"/>
      <c r="G28" s="138">
        <f t="shared" si="2"/>
        <v>0</v>
      </c>
    </row>
    <row r="29" spans="2:7" s="71" customFormat="1" ht="39.950000000000003" customHeight="1">
      <c r="B29" s="66">
        <v>16</v>
      </c>
      <c r="C29" s="144" t="s">
        <v>73</v>
      </c>
      <c r="D29" s="151" t="s">
        <v>7</v>
      </c>
      <c r="E29" s="144">
        <v>1620.16</v>
      </c>
      <c r="F29" s="137"/>
      <c r="G29" s="138">
        <f t="shared" ref="G29:G34" si="3">ROUND(F29*E29,2)</f>
        <v>0</v>
      </c>
    </row>
    <row r="30" spans="2:7" s="71" customFormat="1" ht="39.950000000000003" customHeight="1">
      <c r="B30" s="66">
        <v>17</v>
      </c>
      <c r="C30" s="144" t="s">
        <v>74</v>
      </c>
      <c r="D30" s="151" t="s">
        <v>7</v>
      </c>
      <c r="E30" s="144">
        <v>318</v>
      </c>
      <c r="F30" s="137"/>
      <c r="G30" s="138">
        <f t="shared" si="3"/>
        <v>0</v>
      </c>
    </row>
    <row r="31" spans="2:7" s="71" customFormat="1" ht="39.950000000000003" customHeight="1">
      <c r="B31" s="66">
        <v>18</v>
      </c>
      <c r="C31" s="144" t="s">
        <v>75</v>
      </c>
      <c r="D31" s="151" t="s">
        <v>7</v>
      </c>
      <c r="E31" s="144">
        <v>950</v>
      </c>
      <c r="F31" s="137"/>
      <c r="G31" s="138">
        <f t="shared" si="3"/>
        <v>0</v>
      </c>
    </row>
    <row r="32" spans="2:7" s="71" customFormat="1" ht="39.950000000000003" customHeight="1">
      <c r="B32" s="66">
        <v>19</v>
      </c>
      <c r="C32" s="152" t="s">
        <v>98</v>
      </c>
      <c r="D32" s="151" t="s">
        <v>7</v>
      </c>
      <c r="E32" s="144">
        <v>950</v>
      </c>
      <c r="F32" s="137"/>
      <c r="G32" s="138">
        <f t="shared" si="3"/>
        <v>0</v>
      </c>
    </row>
    <row r="33" spans="2:7" s="71" customFormat="1" ht="39.950000000000003" customHeight="1">
      <c r="B33" s="66">
        <v>20</v>
      </c>
      <c r="C33" s="152" t="s">
        <v>75</v>
      </c>
      <c r="D33" s="151" t="s">
        <v>7</v>
      </c>
      <c r="E33" s="144">
        <v>356</v>
      </c>
      <c r="F33" s="137"/>
      <c r="G33" s="138">
        <f t="shared" si="3"/>
        <v>0</v>
      </c>
    </row>
    <row r="34" spans="2:7" s="71" customFormat="1" ht="39.950000000000003" customHeight="1">
      <c r="B34" s="66">
        <v>21</v>
      </c>
      <c r="C34" s="152" t="s">
        <v>99</v>
      </c>
      <c r="D34" s="151" t="s">
        <v>7</v>
      </c>
      <c r="E34" s="144">
        <v>356</v>
      </c>
      <c r="F34" s="137"/>
      <c r="G34" s="138">
        <f t="shared" si="3"/>
        <v>0</v>
      </c>
    </row>
    <row r="35" spans="2:7" s="71" customFormat="1" ht="39.950000000000003" customHeight="1">
      <c r="B35" s="66">
        <v>22</v>
      </c>
      <c r="C35" s="144" t="s">
        <v>76</v>
      </c>
      <c r="D35" s="151" t="s">
        <v>7</v>
      </c>
      <c r="E35" s="146">
        <v>4222</v>
      </c>
      <c r="F35" s="137"/>
      <c r="G35" s="138">
        <f t="shared" ref="G35:G36" si="4">ROUND(F35*E35,2)</f>
        <v>0</v>
      </c>
    </row>
    <row r="36" spans="2:7" s="71" customFormat="1" ht="39.950000000000003" customHeight="1">
      <c r="B36" s="66">
        <v>23</v>
      </c>
      <c r="C36" s="144" t="s">
        <v>77</v>
      </c>
      <c r="D36" s="151" t="s">
        <v>7</v>
      </c>
      <c r="E36" s="146">
        <v>4222</v>
      </c>
      <c r="F36" s="137"/>
      <c r="G36" s="138">
        <f t="shared" si="4"/>
        <v>0</v>
      </c>
    </row>
    <row r="37" spans="2:7" s="71" customFormat="1" ht="39.950000000000003" customHeight="1">
      <c r="B37" s="66"/>
      <c r="C37" s="24" t="s">
        <v>15</v>
      </c>
      <c r="D37" s="139"/>
      <c r="E37" s="140"/>
      <c r="F37" s="141"/>
      <c r="G37" s="142">
        <f>SUBTOTAL(109,G27:G36)</f>
        <v>0</v>
      </c>
    </row>
    <row r="38" spans="2:7" s="71" customFormat="1" ht="39.950000000000003" customHeight="1">
      <c r="B38" s="67" t="s">
        <v>49</v>
      </c>
      <c r="C38" s="63" t="s">
        <v>17</v>
      </c>
      <c r="D38" s="64"/>
      <c r="E38" s="65"/>
      <c r="F38" s="143"/>
      <c r="G38" s="136"/>
    </row>
    <row r="39" spans="2:7" s="71" customFormat="1" ht="45" customHeight="1">
      <c r="B39" s="66">
        <v>24</v>
      </c>
      <c r="C39" s="144" t="s">
        <v>78</v>
      </c>
      <c r="D39" s="151" t="s">
        <v>10</v>
      </c>
      <c r="E39" s="144">
        <v>750</v>
      </c>
      <c r="F39" s="137"/>
      <c r="G39" s="138">
        <f t="shared" ref="G39:G41" si="5">ROUND(F39*E39,2)</f>
        <v>0</v>
      </c>
    </row>
    <row r="40" spans="2:7" s="71" customFormat="1" ht="39.950000000000003" customHeight="1">
      <c r="B40" s="66">
        <v>25</v>
      </c>
      <c r="C40" s="152" t="s">
        <v>79</v>
      </c>
      <c r="D40" s="151" t="s">
        <v>10</v>
      </c>
      <c r="E40" s="144">
        <v>270</v>
      </c>
      <c r="F40" s="137"/>
      <c r="G40" s="138">
        <f t="shared" ref="G40" si="6">ROUND(F40*E40,2)</f>
        <v>0</v>
      </c>
    </row>
    <row r="41" spans="2:7" s="71" customFormat="1" ht="39.950000000000003" customHeight="1">
      <c r="B41" s="66">
        <v>26</v>
      </c>
      <c r="C41" s="152" t="s">
        <v>100</v>
      </c>
      <c r="D41" s="151" t="s">
        <v>10</v>
      </c>
      <c r="E41" s="144">
        <v>480</v>
      </c>
      <c r="F41" s="137"/>
      <c r="G41" s="138">
        <f t="shared" si="5"/>
        <v>0</v>
      </c>
    </row>
    <row r="42" spans="2:7" s="71" customFormat="1" ht="39.950000000000003" customHeight="1">
      <c r="B42" s="66">
        <v>27</v>
      </c>
      <c r="C42" s="258" t="s">
        <v>459</v>
      </c>
      <c r="D42" s="151" t="s">
        <v>10</v>
      </c>
      <c r="E42" s="144">
        <v>30</v>
      </c>
      <c r="F42" s="137"/>
      <c r="G42" s="138">
        <f t="shared" ref="G42" si="7">ROUND(F42*E42,2)</f>
        <v>0</v>
      </c>
    </row>
    <row r="43" spans="2:7" s="71" customFormat="1" ht="39.950000000000003" customHeight="1">
      <c r="B43" s="66"/>
      <c r="C43" s="24" t="s">
        <v>18</v>
      </c>
      <c r="D43" s="139"/>
      <c r="E43" s="140"/>
      <c r="F43" s="141"/>
      <c r="G43" s="142">
        <f>SUBTOTAL(109,G39:G42)</f>
        <v>0</v>
      </c>
    </row>
    <row r="44" spans="2:7" s="71" customFormat="1" ht="39.950000000000003" customHeight="1">
      <c r="B44" s="68" t="s">
        <v>49</v>
      </c>
      <c r="C44" s="63" t="s">
        <v>95</v>
      </c>
      <c r="D44" s="64"/>
      <c r="E44" s="65"/>
      <c r="F44" s="143"/>
      <c r="G44" s="136"/>
    </row>
    <row r="45" spans="2:7" s="71" customFormat="1" ht="39.950000000000003" customHeight="1">
      <c r="B45" s="66">
        <v>28</v>
      </c>
      <c r="C45" s="144" t="s">
        <v>80</v>
      </c>
      <c r="D45" s="151" t="s">
        <v>7</v>
      </c>
      <c r="E45" s="144">
        <v>2</v>
      </c>
      <c r="F45" s="137"/>
      <c r="G45" s="138">
        <f t="shared" ref="G45:G59" si="8">ROUND(F45*E45,2)</f>
        <v>0</v>
      </c>
    </row>
    <row r="46" spans="2:7" s="71" customFormat="1" ht="39.950000000000003" customHeight="1">
      <c r="B46" s="66">
        <v>29</v>
      </c>
      <c r="C46" s="144" t="s">
        <v>81</v>
      </c>
      <c r="D46" s="151" t="s">
        <v>7</v>
      </c>
      <c r="E46" s="144">
        <v>55.28</v>
      </c>
      <c r="F46" s="137"/>
      <c r="G46" s="138">
        <f t="shared" si="8"/>
        <v>0</v>
      </c>
    </row>
    <row r="47" spans="2:7" s="71" customFormat="1" ht="39.950000000000003" customHeight="1">
      <c r="B47" s="66">
        <v>30</v>
      </c>
      <c r="C47" s="144" t="s">
        <v>82</v>
      </c>
      <c r="D47" s="151" t="s">
        <v>7</v>
      </c>
      <c r="E47" s="144">
        <v>28.51</v>
      </c>
      <c r="F47" s="137"/>
      <c r="G47" s="138">
        <f t="shared" si="8"/>
        <v>0</v>
      </c>
    </row>
    <row r="48" spans="2:7" s="71" customFormat="1" ht="39.950000000000003" customHeight="1">
      <c r="B48" s="66">
        <v>31</v>
      </c>
      <c r="C48" s="144" t="s">
        <v>75</v>
      </c>
      <c r="D48" s="151" t="s">
        <v>7</v>
      </c>
      <c r="E48" s="144">
        <v>8</v>
      </c>
      <c r="F48" s="137"/>
      <c r="G48" s="138">
        <f t="shared" si="8"/>
        <v>0</v>
      </c>
    </row>
    <row r="49" spans="2:7" s="71" customFormat="1" ht="39.950000000000003" customHeight="1">
      <c r="B49" s="66">
        <v>32</v>
      </c>
      <c r="C49" s="152" t="s">
        <v>98</v>
      </c>
      <c r="D49" s="151" t="s">
        <v>7</v>
      </c>
      <c r="E49" s="144">
        <v>8</v>
      </c>
      <c r="F49" s="137"/>
      <c r="G49" s="138">
        <f t="shared" si="8"/>
        <v>0</v>
      </c>
    </row>
    <row r="50" spans="2:7" s="71" customFormat="1" ht="39.950000000000003" customHeight="1">
      <c r="B50" s="66">
        <v>33</v>
      </c>
      <c r="C50" s="152" t="s">
        <v>100</v>
      </c>
      <c r="D50" s="151" t="s">
        <v>10</v>
      </c>
      <c r="E50" s="144">
        <v>19</v>
      </c>
      <c r="F50" s="137"/>
      <c r="G50" s="138">
        <f t="shared" si="8"/>
        <v>0</v>
      </c>
    </row>
    <row r="51" spans="2:7" s="71" customFormat="1" ht="39.950000000000003" customHeight="1">
      <c r="B51" s="66">
        <v>34</v>
      </c>
      <c r="C51" s="144" t="s">
        <v>83</v>
      </c>
      <c r="D51" s="151" t="s">
        <v>16</v>
      </c>
      <c r="E51" s="144">
        <v>3</v>
      </c>
      <c r="F51" s="137"/>
      <c r="G51" s="138">
        <f t="shared" si="8"/>
        <v>0</v>
      </c>
    </row>
    <row r="52" spans="2:7" s="71" customFormat="1" ht="39.950000000000003" customHeight="1">
      <c r="B52" s="66">
        <v>35</v>
      </c>
      <c r="C52" s="144" t="s">
        <v>84</v>
      </c>
      <c r="D52" s="151" t="s">
        <v>16</v>
      </c>
      <c r="E52" s="144">
        <v>6</v>
      </c>
      <c r="F52" s="137"/>
      <c r="G52" s="138">
        <f t="shared" si="8"/>
        <v>0</v>
      </c>
    </row>
    <row r="53" spans="2:7" s="71" customFormat="1" ht="39.950000000000003" customHeight="1">
      <c r="B53" s="66">
        <v>36</v>
      </c>
      <c r="C53" s="144" t="s">
        <v>85</v>
      </c>
      <c r="D53" s="151" t="s">
        <v>16</v>
      </c>
      <c r="E53" s="144">
        <v>10</v>
      </c>
      <c r="F53" s="137"/>
      <c r="G53" s="138">
        <f t="shared" si="8"/>
        <v>0</v>
      </c>
    </row>
    <row r="54" spans="2:7" s="71" customFormat="1" ht="39.950000000000003" customHeight="1">
      <c r="B54" s="66">
        <v>37</v>
      </c>
      <c r="C54" s="144" t="s">
        <v>86</v>
      </c>
      <c r="D54" s="151" t="s">
        <v>16</v>
      </c>
      <c r="E54" s="144">
        <v>15</v>
      </c>
      <c r="F54" s="137"/>
      <c r="G54" s="138">
        <f t="shared" si="8"/>
        <v>0</v>
      </c>
    </row>
    <row r="55" spans="2:7" s="71" customFormat="1" ht="39.950000000000003" customHeight="1">
      <c r="B55" s="66">
        <v>38</v>
      </c>
      <c r="C55" s="144" t="s">
        <v>87</v>
      </c>
      <c r="D55" s="151" t="s">
        <v>16</v>
      </c>
      <c r="E55" s="144">
        <v>6</v>
      </c>
      <c r="F55" s="137"/>
      <c r="G55" s="138">
        <f t="shared" si="8"/>
        <v>0</v>
      </c>
    </row>
    <row r="56" spans="2:7" s="71" customFormat="1" ht="39.950000000000003" customHeight="1">
      <c r="B56" s="66">
        <v>39</v>
      </c>
      <c r="C56" s="144" t="s">
        <v>88</v>
      </c>
      <c r="D56" s="151" t="s">
        <v>16</v>
      </c>
      <c r="E56" s="144">
        <v>3</v>
      </c>
      <c r="F56" s="137"/>
      <c r="G56" s="138">
        <f t="shared" si="8"/>
        <v>0</v>
      </c>
    </row>
    <row r="57" spans="2:7" s="71" customFormat="1" ht="39.950000000000003" customHeight="1">
      <c r="B57" s="66">
        <v>40</v>
      </c>
      <c r="C57" s="144" t="s">
        <v>89</v>
      </c>
      <c r="D57" s="151" t="s">
        <v>16</v>
      </c>
      <c r="E57" s="144">
        <v>1</v>
      </c>
      <c r="F57" s="137"/>
      <c r="G57" s="138">
        <f t="shared" si="8"/>
        <v>0</v>
      </c>
    </row>
    <row r="58" spans="2:7" s="71" customFormat="1" ht="51" customHeight="1">
      <c r="B58" s="66">
        <v>41</v>
      </c>
      <c r="C58" s="144" t="s">
        <v>90</v>
      </c>
      <c r="D58" s="151" t="s">
        <v>7</v>
      </c>
      <c r="E58" s="144">
        <v>6.13</v>
      </c>
      <c r="F58" s="137"/>
      <c r="G58" s="138">
        <f t="shared" si="8"/>
        <v>0</v>
      </c>
    </row>
    <row r="59" spans="2:7" s="71" customFormat="1" ht="39.950000000000003" customHeight="1">
      <c r="B59" s="66">
        <v>42</v>
      </c>
      <c r="C59" s="144" t="s">
        <v>91</v>
      </c>
      <c r="D59" s="151" t="s">
        <v>7</v>
      </c>
      <c r="E59" s="144">
        <v>40</v>
      </c>
      <c r="F59" s="137"/>
      <c r="G59" s="138">
        <f t="shared" si="8"/>
        <v>0</v>
      </c>
    </row>
    <row r="60" spans="2:7" s="71" customFormat="1" ht="39.950000000000003" customHeight="1">
      <c r="B60" s="66"/>
      <c r="C60" s="24" t="s">
        <v>101</v>
      </c>
      <c r="D60" s="139"/>
      <c r="E60" s="140"/>
      <c r="F60" s="141"/>
      <c r="G60" s="142">
        <f>SUBTOTAL(109,G45:G59)</f>
        <v>0</v>
      </c>
    </row>
    <row r="61" spans="2:7" s="71" customFormat="1" ht="39.950000000000003" customHeight="1">
      <c r="B61" s="68" t="s">
        <v>53</v>
      </c>
      <c r="C61" s="63" t="s">
        <v>92</v>
      </c>
      <c r="D61" s="64"/>
      <c r="E61" s="65"/>
      <c r="F61" s="143"/>
      <c r="G61" s="136"/>
    </row>
    <row r="62" spans="2:7" s="71" customFormat="1" ht="48.75" customHeight="1">
      <c r="B62" s="66">
        <v>43</v>
      </c>
      <c r="C62" s="152" t="s">
        <v>112</v>
      </c>
      <c r="D62" s="36" t="s">
        <v>7</v>
      </c>
      <c r="E62" s="134">
        <v>193</v>
      </c>
      <c r="F62" s="137"/>
      <c r="G62" s="138">
        <f t="shared" ref="G62:G63" si="9">ROUND(F62*E62,2)</f>
        <v>0</v>
      </c>
    </row>
    <row r="63" spans="2:7" s="71" customFormat="1" ht="51" customHeight="1">
      <c r="B63" s="66">
        <v>44</v>
      </c>
      <c r="C63" s="152" t="s">
        <v>113</v>
      </c>
      <c r="D63" s="36" t="s">
        <v>7</v>
      </c>
      <c r="E63" s="134">
        <v>210</v>
      </c>
      <c r="F63" s="137"/>
      <c r="G63" s="138">
        <f t="shared" si="9"/>
        <v>0</v>
      </c>
    </row>
    <row r="64" spans="2:7" s="71" customFormat="1" ht="39.950000000000003" customHeight="1">
      <c r="B64" s="66"/>
      <c r="C64" s="24" t="s">
        <v>96</v>
      </c>
      <c r="D64" s="139"/>
      <c r="E64" s="140"/>
      <c r="F64" s="141"/>
      <c r="G64" s="142">
        <f>SUBTOTAL(109,G62:G63)</f>
        <v>0</v>
      </c>
    </row>
    <row r="65" spans="2:7" s="71" customFormat="1" ht="39.950000000000003" customHeight="1">
      <c r="B65" s="62" t="s">
        <v>52</v>
      </c>
      <c r="C65" s="63" t="s">
        <v>66</v>
      </c>
      <c r="D65" s="64"/>
      <c r="E65" s="65"/>
      <c r="F65" s="135"/>
      <c r="G65" s="136"/>
    </row>
    <row r="66" spans="2:7" s="71" customFormat="1" ht="39.950000000000003" customHeight="1">
      <c r="B66" s="66">
        <v>45</v>
      </c>
      <c r="C66" s="121" t="s">
        <v>68</v>
      </c>
      <c r="D66" s="147" t="s">
        <v>34</v>
      </c>
      <c r="E66" s="148">
        <v>1</v>
      </c>
      <c r="F66" s="137"/>
      <c r="G66" s="138">
        <f>ROUND(F66*E66,2)</f>
        <v>0</v>
      </c>
    </row>
    <row r="67" spans="2:7" s="71" customFormat="1" ht="39.950000000000003" customHeight="1" thickBot="1">
      <c r="B67" s="21"/>
      <c r="C67" s="24" t="s">
        <v>67</v>
      </c>
      <c r="D67" s="139"/>
      <c r="E67" s="140"/>
      <c r="F67" s="141"/>
      <c r="G67" s="142">
        <f>SUBTOTAL(109,G66:G66)</f>
        <v>0</v>
      </c>
    </row>
    <row r="68" spans="2:7" s="71" customFormat="1" ht="39.950000000000003" customHeight="1" thickBot="1">
      <c r="B68" s="269" t="s">
        <v>19</v>
      </c>
      <c r="C68" s="270"/>
      <c r="D68" s="270"/>
      <c r="E68" s="270"/>
      <c r="F68" s="271"/>
      <c r="G68" s="149">
        <f>G67+G64+G60+G43+G37+G25+G21+G9</f>
        <v>0</v>
      </c>
    </row>
    <row r="69" spans="2:7" s="71" customFormat="1">
      <c r="B69" s="132"/>
      <c r="D69" s="72"/>
      <c r="E69" s="74"/>
      <c r="F69" s="150"/>
      <c r="G69" s="150"/>
    </row>
    <row r="70" spans="2:7" s="186" customFormat="1" ht="39.75" customHeight="1">
      <c r="B70" s="266" t="s">
        <v>226</v>
      </c>
      <c r="C70" s="267"/>
      <c r="D70" s="267"/>
      <c r="E70" s="267"/>
      <c r="F70" s="267"/>
      <c r="G70" s="267"/>
    </row>
    <row r="71" spans="2:7" s="186" customFormat="1" ht="44.25" customHeight="1">
      <c r="B71" s="266" t="s">
        <v>227</v>
      </c>
      <c r="C71" s="267"/>
      <c r="D71" s="267"/>
      <c r="E71" s="267"/>
      <c r="F71" s="267"/>
      <c r="G71" s="267"/>
    </row>
  </sheetData>
  <sheetProtection algorithmName="SHA-512" hashValue="5YKcQkrOCyOHUGvgAVKIm1U4wi451PNdRgKoRSu1cYJlvGKXzhTEAok/3pkim1SpYs6ki4J6NkVkBLh/mzKHWg==" saltValue="uN+ZOsO1drQ090LuLsNz4g==" spinCount="100000" sheet="1" objects="1" scenarios="1" selectLockedCells="1"/>
  <mergeCells count="5">
    <mergeCell ref="B70:G70"/>
    <mergeCell ref="B71:G71"/>
    <mergeCell ref="B2:G2"/>
    <mergeCell ref="B3:G3"/>
    <mergeCell ref="B68:F68"/>
  </mergeCells>
  <pageMargins left="0.7" right="0.7" top="0.75" bottom="0.75" header="0.3" footer="0.3"/>
  <pageSetup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249977111117893"/>
  </sheetPr>
  <dimension ref="B1:G37"/>
  <sheetViews>
    <sheetView showZeros="0" topLeftCell="A17" zoomScaleNormal="100" workbookViewId="0">
      <selection activeCell="F16" sqref="F16"/>
    </sheetView>
  </sheetViews>
  <sheetFormatPr defaultRowHeight="15"/>
  <cols>
    <col min="1" max="1" width="9.140625" style="77"/>
    <col min="2" max="2" width="6" style="89" customWidth="1"/>
    <col min="3" max="3" width="64.7109375" style="90" customWidth="1"/>
    <col min="4" max="4" width="11.28515625" style="89" customWidth="1"/>
    <col min="5" max="5" width="15.7109375" style="91" customWidth="1"/>
    <col min="6" max="6" width="16.28515625" style="92" customWidth="1"/>
    <col min="7" max="7" width="15.42578125" style="92" customWidth="1"/>
    <col min="8" max="16384" width="9.140625" style="77"/>
  </cols>
  <sheetData>
    <row r="1" spans="2:7">
      <c r="B1" s="75"/>
      <c r="C1" s="76"/>
      <c r="D1" s="133"/>
      <c r="E1" s="76"/>
      <c r="F1" s="76"/>
      <c r="G1" s="76"/>
    </row>
    <row r="2" spans="2:7">
      <c r="B2" s="272" t="s">
        <v>0</v>
      </c>
      <c r="C2" s="272"/>
      <c r="D2" s="272"/>
      <c r="E2" s="272"/>
      <c r="F2" s="272"/>
      <c r="G2" s="272"/>
    </row>
    <row r="3" spans="2:7" ht="27.75" customHeight="1">
      <c r="B3" s="273" t="s">
        <v>114</v>
      </c>
      <c r="C3" s="273"/>
      <c r="D3" s="273"/>
      <c r="E3" s="273"/>
      <c r="F3" s="273"/>
      <c r="G3" s="273"/>
    </row>
    <row r="4" spans="2:7" ht="15" customHeight="1" thickBot="1">
      <c r="B4" s="272"/>
      <c r="C4" s="272"/>
      <c r="D4" s="272"/>
      <c r="E4" s="272"/>
      <c r="F4" s="272"/>
      <c r="G4" s="272"/>
    </row>
    <row r="5" spans="2:7" ht="45">
      <c r="B5" s="78" t="s">
        <v>1</v>
      </c>
      <c r="C5" s="79" t="s">
        <v>2</v>
      </c>
      <c r="D5" s="80" t="s">
        <v>3</v>
      </c>
      <c r="E5" s="81" t="s">
        <v>4</v>
      </c>
      <c r="F5" s="80" t="s">
        <v>5</v>
      </c>
      <c r="G5" s="82" t="s">
        <v>6</v>
      </c>
    </row>
    <row r="6" spans="2:7" ht="19.5" customHeight="1" thickBot="1">
      <c r="B6" s="156">
        <v>1</v>
      </c>
      <c r="C6" s="87">
        <v>2</v>
      </c>
      <c r="D6" s="155">
        <v>3</v>
      </c>
      <c r="E6" s="87">
        <v>4</v>
      </c>
      <c r="F6" s="155">
        <v>5</v>
      </c>
      <c r="G6" s="157">
        <v>6</v>
      </c>
    </row>
    <row r="7" spans="2:7" ht="30" customHeight="1">
      <c r="B7" s="158" t="s">
        <v>43</v>
      </c>
      <c r="C7" s="159" t="s">
        <v>60</v>
      </c>
      <c r="D7" s="160"/>
      <c r="E7" s="161"/>
      <c r="F7" s="162"/>
      <c r="G7" s="163"/>
    </row>
    <row r="8" spans="2:7" s="86" customFormat="1" ht="30" customHeight="1">
      <c r="B8" s="83">
        <v>1</v>
      </c>
      <c r="C8" s="144" t="s">
        <v>115</v>
      </c>
      <c r="D8" s="36" t="s">
        <v>10</v>
      </c>
      <c r="E8" s="134">
        <v>46.2</v>
      </c>
      <c r="F8" s="84"/>
      <c r="G8" s="85">
        <f t="shared" ref="G8:G33" si="0">ROUND(F8*E8,2)</f>
        <v>0</v>
      </c>
    </row>
    <row r="9" spans="2:7" s="86" customFormat="1" ht="30" customHeight="1">
      <c r="B9" s="83">
        <v>2</v>
      </c>
      <c r="C9" s="144" t="s">
        <v>116</v>
      </c>
      <c r="D9" s="36" t="s">
        <v>13</v>
      </c>
      <c r="E9" s="134">
        <v>48.6</v>
      </c>
      <c r="F9" s="84"/>
      <c r="G9" s="85">
        <f t="shared" si="0"/>
        <v>0</v>
      </c>
    </row>
    <row r="10" spans="2:7" s="86" customFormat="1" ht="30" customHeight="1">
      <c r="B10" s="83">
        <v>3</v>
      </c>
      <c r="C10" s="152" t="s">
        <v>135</v>
      </c>
      <c r="D10" s="36" t="s">
        <v>7</v>
      </c>
      <c r="E10" s="134">
        <v>37.880000000000003</v>
      </c>
      <c r="F10" s="84"/>
      <c r="G10" s="85">
        <f t="shared" si="0"/>
        <v>0</v>
      </c>
    </row>
    <row r="11" spans="2:7" s="86" customFormat="1" ht="30" customHeight="1">
      <c r="B11" s="83">
        <v>4</v>
      </c>
      <c r="C11" s="144" t="s">
        <v>117</v>
      </c>
      <c r="D11" s="36" t="s">
        <v>13</v>
      </c>
      <c r="E11" s="134">
        <v>136.1</v>
      </c>
      <c r="F11" s="84"/>
      <c r="G11" s="85">
        <f t="shared" si="0"/>
        <v>0</v>
      </c>
    </row>
    <row r="12" spans="2:7" s="86" customFormat="1" ht="30" customHeight="1">
      <c r="B12" s="83">
        <v>5</v>
      </c>
      <c r="C12" s="144" t="s">
        <v>118</v>
      </c>
      <c r="D12" s="36" t="s">
        <v>7</v>
      </c>
      <c r="E12" s="134">
        <v>107.23</v>
      </c>
      <c r="F12" s="84"/>
      <c r="G12" s="85">
        <f t="shared" si="0"/>
        <v>0</v>
      </c>
    </row>
    <row r="13" spans="2:7" s="86" customFormat="1" ht="30" customHeight="1">
      <c r="B13" s="83">
        <v>6</v>
      </c>
      <c r="C13" s="144" t="s">
        <v>119</v>
      </c>
      <c r="D13" s="36" t="s">
        <v>13</v>
      </c>
      <c r="E13" s="134">
        <v>107.63</v>
      </c>
      <c r="F13" s="84"/>
      <c r="G13" s="85">
        <f t="shared" si="0"/>
        <v>0</v>
      </c>
    </row>
    <row r="14" spans="2:7" s="86" customFormat="1" ht="30" customHeight="1">
      <c r="B14" s="83">
        <v>7</v>
      </c>
      <c r="C14" s="152" t="s">
        <v>136</v>
      </c>
      <c r="D14" s="36" t="s">
        <v>13</v>
      </c>
      <c r="E14" s="134">
        <v>28.47</v>
      </c>
      <c r="F14" s="84"/>
      <c r="G14" s="85">
        <f t="shared" si="0"/>
        <v>0</v>
      </c>
    </row>
    <row r="15" spans="2:7" s="86" customFormat="1" ht="30" customHeight="1">
      <c r="B15" s="83">
        <v>8</v>
      </c>
      <c r="C15" s="144" t="s">
        <v>120</v>
      </c>
      <c r="D15" s="36" t="s">
        <v>7</v>
      </c>
      <c r="E15" s="134">
        <v>46.71</v>
      </c>
      <c r="F15" s="84"/>
      <c r="G15" s="85">
        <f t="shared" si="0"/>
        <v>0</v>
      </c>
    </row>
    <row r="16" spans="2:7" s="86" customFormat="1" ht="30" customHeight="1">
      <c r="B16" s="83">
        <v>9</v>
      </c>
      <c r="C16" s="144" t="s">
        <v>121</v>
      </c>
      <c r="D16" s="36" t="s">
        <v>10</v>
      </c>
      <c r="E16" s="134">
        <v>34.5</v>
      </c>
      <c r="F16" s="84"/>
      <c r="G16" s="85">
        <f t="shared" si="0"/>
        <v>0</v>
      </c>
    </row>
    <row r="17" spans="2:7" s="86" customFormat="1" ht="30" customHeight="1">
      <c r="B17" s="83">
        <v>10</v>
      </c>
      <c r="C17" s="144" t="s">
        <v>122</v>
      </c>
      <c r="D17" s="36" t="s">
        <v>10</v>
      </c>
      <c r="E17" s="134">
        <v>11.7</v>
      </c>
      <c r="F17" s="84"/>
      <c r="G17" s="85">
        <f t="shared" si="0"/>
        <v>0</v>
      </c>
    </row>
    <row r="18" spans="2:7" s="86" customFormat="1" ht="30" customHeight="1">
      <c r="B18" s="83">
        <v>11</v>
      </c>
      <c r="C18" s="144" t="s">
        <v>123</v>
      </c>
      <c r="D18" s="36" t="s">
        <v>7</v>
      </c>
      <c r="E18" s="134">
        <v>28.64</v>
      </c>
      <c r="F18" s="84"/>
      <c r="G18" s="85">
        <f t="shared" si="0"/>
        <v>0</v>
      </c>
    </row>
    <row r="19" spans="2:7" s="86" customFormat="1" ht="30" customHeight="1">
      <c r="B19" s="83">
        <v>12</v>
      </c>
      <c r="C19" s="144" t="s">
        <v>124</v>
      </c>
      <c r="D19" s="36" t="s">
        <v>7</v>
      </c>
      <c r="E19" s="134">
        <v>9.7100000000000009</v>
      </c>
      <c r="F19" s="84"/>
      <c r="G19" s="85">
        <f t="shared" si="0"/>
        <v>0</v>
      </c>
    </row>
    <row r="20" spans="2:7" s="86" customFormat="1" ht="30" customHeight="1">
      <c r="B20" s="83">
        <v>13</v>
      </c>
      <c r="C20" s="144" t="s">
        <v>125</v>
      </c>
      <c r="D20" s="36" t="s">
        <v>7</v>
      </c>
      <c r="E20" s="134">
        <v>56.05</v>
      </c>
      <c r="F20" s="84"/>
      <c r="G20" s="85">
        <f t="shared" si="0"/>
        <v>0</v>
      </c>
    </row>
    <row r="21" spans="2:7" s="86" customFormat="1" ht="30" customHeight="1">
      <c r="B21" s="83">
        <v>14</v>
      </c>
      <c r="C21" s="144" t="s">
        <v>126</v>
      </c>
      <c r="D21" s="36" t="s">
        <v>7</v>
      </c>
      <c r="E21" s="134">
        <v>0.25</v>
      </c>
      <c r="F21" s="84"/>
      <c r="G21" s="85">
        <f t="shared" si="0"/>
        <v>0</v>
      </c>
    </row>
    <row r="22" spans="2:7" s="86" customFormat="1" ht="30" customHeight="1">
      <c r="B22" s="83">
        <v>15</v>
      </c>
      <c r="C22" s="144" t="s">
        <v>127</v>
      </c>
      <c r="D22" s="36" t="s">
        <v>16</v>
      </c>
      <c r="E22" s="134">
        <v>5</v>
      </c>
      <c r="F22" s="84"/>
      <c r="G22" s="85">
        <f t="shared" si="0"/>
        <v>0</v>
      </c>
    </row>
    <row r="23" spans="2:7" s="86" customFormat="1" ht="30" customHeight="1">
      <c r="B23" s="83">
        <v>16</v>
      </c>
      <c r="C23" s="144" t="s">
        <v>128</v>
      </c>
      <c r="D23" s="36" t="s">
        <v>16</v>
      </c>
      <c r="E23" s="134">
        <v>4</v>
      </c>
      <c r="F23" s="84"/>
      <c r="G23" s="85">
        <f t="shared" si="0"/>
        <v>0</v>
      </c>
    </row>
    <row r="24" spans="2:7" s="86" customFormat="1" ht="30" customHeight="1">
      <c r="B24" s="83">
        <v>17</v>
      </c>
      <c r="C24" s="144" t="s">
        <v>129</v>
      </c>
      <c r="D24" s="36" t="s">
        <v>16</v>
      </c>
      <c r="E24" s="134">
        <v>1</v>
      </c>
      <c r="F24" s="84"/>
      <c r="G24" s="85">
        <f t="shared" si="0"/>
        <v>0</v>
      </c>
    </row>
    <row r="25" spans="2:7" s="86" customFormat="1" ht="30" customHeight="1">
      <c r="B25" s="83">
        <v>18</v>
      </c>
      <c r="C25" s="144" t="s">
        <v>130</v>
      </c>
      <c r="D25" s="36" t="s">
        <v>10</v>
      </c>
      <c r="E25" s="134">
        <v>46.2</v>
      </c>
      <c r="F25" s="84"/>
      <c r="G25" s="85">
        <f t="shared" si="0"/>
        <v>0</v>
      </c>
    </row>
    <row r="26" spans="2:7" s="86" customFormat="1" ht="30" customHeight="1">
      <c r="B26" s="83">
        <v>19</v>
      </c>
      <c r="C26" s="144" t="s">
        <v>131</v>
      </c>
      <c r="D26" s="36" t="s">
        <v>10</v>
      </c>
      <c r="E26" s="134">
        <v>11.7</v>
      </c>
      <c r="F26" s="84"/>
      <c r="G26" s="85">
        <f t="shared" si="0"/>
        <v>0</v>
      </c>
    </row>
    <row r="27" spans="2:7" s="86" customFormat="1" ht="32.25" customHeight="1">
      <c r="B27" s="83">
        <v>20</v>
      </c>
      <c r="C27" s="144" t="s">
        <v>132</v>
      </c>
      <c r="D27" s="36" t="s">
        <v>10</v>
      </c>
      <c r="E27" s="134">
        <v>34.5</v>
      </c>
      <c r="F27" s="84"/>
      <c r="G27" s="85">
        <f t="shared" si="0"/>
        <v>0</v>
      </c>
    </row>
    <row r="28" spans="2:7" s="86" customFormat="1" ht="42.75" customHeight="1">
      <c r="B28" s="83">
        <v>21</v>
      </c>
      <c r="C28" s="144" t="s">
        <v>133</v>
      </c>
      <c r="D28" s="36" t="s">
        <v>7</v>
      </c>
      <c r="E28" s="134">
        <v>37.880000000000003</v>
      </c>
      <c r="F28" s="84"/>
      <c r="G28" s="85">
        <f t="shared" si="0"/>
        <v>0</v>
      </c>
    </row>
    <row r="29" spans="2:7" s="86" customFormat="1" ht="38.25" customHeight="1">
      <c r="B29" s="83">
        <v>22</v>
      </c>
      <c r="C29" s="144" t="s">
        <v>134</v>
      </c>
      <c r="D29" s="36" t="s">
        <v>7</v>
      </c>
      <c r="E29" s="134">
        <v>44.32</v>
      </c>
      <c r="F29" s="84"/>
      <c r="G29" s="85">
        <f t="shared" si="0"/>
        <v>0</v>
      </c>
    </row>
    <row r="30" spans="2:7" s="86" customFormat="1" ht="33.75" customHeight="1">
      <c r="B30" s="83">
        <v>23</v>
      </c>
      <c r="C30" s="144" t="s">
        <v>133</v>
      </c>
      <c r="D30" s="36" t="s">
        <v>7</v>
      </c>
      <c r="E30" s="134">
        <v>37.880000000000003</v>
      </c>
      <c r="F30" s="84"/>
      <c r="G30" s="85">
        <f t="shared" si="0"/>
        <v>0</v>
      </c>
    </row>
    <row r="31" spans="2:7" s="86" customFormat="1" ht="34.5" customHeight="1">
      <c r="B31" s="83">
        <v>24</v>
      </c>
      <c r="C31" s="144" t="s">
        <v>134</v>
      </c>
      <c r="D31" s="36" t="s">
        <v>7</v>
      </c>
      <c r="E31" s="134">
        <v>44.32</v>
      </c>
      <c r="F31" s="84"/>
      <c r="G31" s="85">
        <f t="shared" si="0"/>
        <v>0</v>
      </c>
    </row>
    <row r="32" spans="2:7" s="86" customFormat="1" ht="28.5" customHeight="1">
      <c r="B32" s="83">
        <v>25</v>
      </c>
      <c r="C32" s="144" t="s">
        <v>133</v>
      </c>
      <c r="D32" s="36" t="s">
        <v>7</v>
      </c>
      <c r="E32" s="134">
        <v>37.880000000000003</v>
      </c>
      <c r="F32" s="84"/>
      <c r="G32" s="85">
        <f t="shared" si="0"/>
        <v>0</v>
      </c>
    </row>
    <row r="33" spans="2:7" s="86" customFormat="1" ht="28.5" customHeight="1" thickBot="1">
      <c r="B33" s="83">
        <v>26</v>
      </c>
      <c r="C33" s="144" t="s">
        <v>134</v>
      </c>
      <c r="D33" s="36" t="s">
        <v>7</v>
      </c>
      <c r="E33" s="134">
        <v>44.32</v>
      </c>
      <c r="F33" s="84"/>
      <c r="G33" s="85">
        <f t="shared" si="0"/>
        <v>0</v>
      </c>
    </row>
    <row r="34" spans="2:7" ht="30" customHeight="1" thickBot="1">
      <c r="B34" s="274" t="s">
        <v>19</v>
      </c>
      <c r="C34" s="275"/>
      <c r="D34" s="275"/>
      <c r="E34" s="275"/>
      <c r="F34" s="276"/>
      <c r="G34" s="88">
        <f>SUM(G8:G33)</f>
        <v>0</v>
      </c>
    </row>
    <row r="35" spans="2:7" ht="30" customHeight="1"/>
    <row r="36" spans="2:7" s="186" customFormat="1" ht="39.75" customHeight="1">
      <c r="B36" s="266" t="s">
        <v>226</v>
      </c>
      <c r="C36" s="267"/>
      <c r="D36" s="267"/>
      <c r="E36" s="267"/>
      <c r="F36" s="267"/>
      <c r="G36" s="267"/>
    </row>
    <row r="37" spans="2:7" s="186" customFormat="1" ht="44.25" customHeight="1">
      <c r="B37" s="266" t="s">
        <v>227</v>
      </c>
      <c r="C37" s="267"/>
      <c r="D37" s="267"/>
      <c r="E37" s="267"/>
      <c r="F37" s="267"/>
      <c r="G37" s="267"/>
    </row>
  </sheetData>
  <sheetProtection algorithmName="SHA-512" hashValue="HKJEtkctPvsAL2p/GmQ1NrkJ3u7mlxhFAgZnstt5u/sbOfjpc0tAmZOpEIZZNjo7XT82ecklawn2Boc+NhHf8w==" saltValue="Dn/7RM3H5/BKPh+ZMGuyXQ==" spinCount="100000" sheet="1" objects="1" scenarios="1" selectLockedCells="1"/>
  <mergeCells count="6">
    <mergeCell ref="B36:G36"/>
    <mergeCell ref="B37:G37"/>
    <mergeCell ref="B2:G2"/>
    <mergeCell ref="B3:G3"/>
    <mergeCell ref="B4:G4"/>
    <mergeCell ref="B34:F34"/>
  </mergeCells>
  <pageMargins left="0.7" right="0.7" top="0.75" bottom="0.75" header="0.3" footer="0.3"/>
  <pageSetup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249977111117893"/>
  </sheetPr>
  <dimension ref="B1:G26"/>
  <sheetViews>
    <sheetView showZeros="0" zoomScaleNormal="100" workbookViewId="0">
      <selection activeCell="F9" sqref="F9"/>
    </sheetView>
  </sheetViews>
  <sheetFormatPr defaultRowHeight="15"/>
  <cols>
    <col min="1" max="1" width="9.140625" style="51"/>
    <col min="2" max="2" width="6" style="96" customWidth="1"/>
    <col min="3" max="3" width="59.5703125" style="71" customWidth="1"/>
    <col min="4" max="4" width="11.28515625" style="72" customWidth="1"/>
    <col min="5" max="5" width="15.7109375" style="97" customWidth="1"/>
    <col min="6" max="6" width="19.85546875" style="73" customWidth="1"/>
    <col min="7" max="7" width="18.85546875" style="73" customWidth="1"/>
    <col min="8" max="16384" width="9.140625" style="51"/>
  </cols>
  <sheetData>
    <row r="1" spans="2:7">
      <c r="B1" s="95"/>
      <c r="C1" s="49"/>
      <c r="D1" s="132"/>
      <c r="E1" s="49"/>
      <c r="F1" s="49"/>
      <c r="G1" s="49"/>
    </row>
    <row r="2" spans="2:7">
      <c r="B2" s="277" t="s">
        <v>0</v>
      </c>
      <c r="C2" s="277"/>
      <c r="D2" s="277"/>
      <c r="E2" s="277"/>
      <c r="F2" s="277"/>
      <c r="G2" s="277"/>
    </row>
    <row r="3" spans="2:7" ht="27.75" customHeight="1">
      <c r="B3" s="268" t="s">
        <v>137</v>
      </c>
      <c r="C3" s="268"/>
      <c r="D3" s="268"/>
      <c r="E3" s="268"/>
      <c r="F3" s="268"/>
      <c r="G3" s="268"/>
    </row>
    <row r="4" spans="2:7" ht="15" customHeight="1" thickBot="1">
      <c r="B4" s="277"/>
      <c r="C4" s="277"/>
      <c r="D4" s="277"/>
      <c r="E4" s="277"/>
      <c r="F4" s="277"/>
      <c r="G4" s="277"/>
    </row>
    <row r="5" spans="2:7" ht="45">
      <c r="B5" s="53" t="s">
        <v>1</v>
      </c>
      <c r="C5" s="54" t="s">
        <v>2</v>
      </c>
      <c r="D5" s="55" t="s">
        <v>3</v>
      </c>
      <c r="E5" s="44" t="s">
        <v>4</v>
      </c>
      <c r="F5" s="55" t="s">
        <v>5</v>
      </c>
      <c r="G5" s="57" t="s">
        <v>6</v>
      </c>
    </row>
    <row r="6" spans="2:7" ht="19.5" customHeight="1" thickBot="1">
      <c r="B6" s="166">
        <v>1</v>
      </c>
      <c r="C6" s="164">
        <v>2</v>
      </c>
      <c r="D6" s="165">
        <v>3</v>
      </c>
      <c r="E6" s="164">
        <v>4</v>
      </c>
      <c r="F6" s="165">
        <v>5</v>
      </c>
      <c r="G6" s="167">
        <v>6</v>
      </c>
    </row>
    <row r="7" spans="2:7" ht="45" customHeight="1">
      <c r="B7" s="173" t="s">
        <v>23</v>
      </c>
      <c r="C7" s="175" t="s">
        <v>153</v>
      </c>
      <c r="D7" s="169" t="s">
        <v>10</v>
      </c>
      <c r="E7" s="168">
        <v>85.5</v>
      </c>
      <c r="F7" s="170"/>
      <c r="G7" s="171">
        <f t="shared" ref="G7:G22" si="0">ROUND(F7*E7,2)</f>
        <v>0</v>
      </c>
    </row>
    <row r="8" spans="2:7" ht="45" customHeight="1">
      <c r="B8" s="174" t="s">
        <v>24</v>
      </c>
      <c r="C8" s="144" t="s">
        <v>138</v>
      </c>
      <c r="D8" s="36" t="s">
        <v>10</v>
      </c>
      <c r="E8" s="134">
        <v>85.5</v>
      </c>
      <c r="F8" s="22"/>
      <c r="G8" s="93">
        <f t="shared" si="0"/>
        <v>0</v>
      </c>
    </row>
    <row r="9" spans="2:7" ht="45" customHeight="1">
      <c r="B9" s="174" t="s">
        <v>25</v>
      </c>
      <c r="C9" s="144" t="s">
        <v>139</v>
      </c>
      <c r="D9" s="36" t="s">
        <v>10</v>
      </c>
      <c r="E9" s="134">
        <v>8</v>
      </c>
      <c r="F9" s="22"/>
      <c r="G9" s="93">
        <f t="shared" si="0"/>
        <v>0</v>
      </c>
    </row>
    <row r="10" spans="2:7" ht="45" customHeight="1">
      <c r="B10" s="174" t="s">
        <v>26</v>
      </c>
      <c r="C10" s="144" t="s">
        <v>140</v>
      </c>
      <c r="D10" s="36" t="s">
        <v>10</v>
      </c>
      <c r="E10" s="134">
        <v>85.5</v>
      </c>
      <c r="F10" s="22"/>
      <c r="G10" s="93">
        <f t="shared" si="0"/>
        <v>0</v>
      </c>
    </row>
    <row r="11" spans="2:7" ht="45" customHeight="1">
      <c r="B11" s="174" t="s">
        <v>27</v>
      </c>
      <c r="C11" s="144" t="s">
        <v>141</v>
      </c>
      <c r="D11" s="36" t="s">
        <v>10</v>
      </c>
      <c r="E11" s="134">
        <v>85.5</v>
      </c>
      <c r="F11" s="22"/>
      <c r="G11" s="93">
        <f t="shared" si="0"/>
        <v>0</v>
      </c>
    </row>
    <row r="12" spans="2:7" ht="45" customHeight="1">
      <c r="B12" s="174" t="s">
        <v>28</v>
      </c>
      <c r="C12" s="144" t="s">
        <v>142</v>
      </c>
      <c r="D12" s="36" t="s">
        <v>48</v>
      </c>
      <c r="E12" s="134">
        <v>2</v>
      </c>
      <c r="F12" s="22"/>
      <c r="G12" s="23">
        <f t="shared" si="0"/>
        <v>0</v>
      </c>
    </row>
    <row r="13" spans="2:7" ht="45" customHeight="1">
      <c r="B13" s="174" t="s">
        <v>29</v>
      </c>
      <c r="C13" s="144" t="s">
        <v>143</v>
      </c>
      <c r="D13" s="36" t="s">
        <v>56</v>
      </c>
      <c r="E13" s="134">
        <v>1</v>
      </c>
      <c r="F13" s="22"/>
      <c r="G13" s="93">
        <f t="shared" si="0"/>
        <v>0</v>
      </c>
    </row>
    <row r="14" spans="2:7" ht="45" customHeight="1">
      <c r="B14" s="174" t="s">
        <v>30</v>
      </c>
      <c r="C14" s="144" t="s">
        <v>144</v>
      </c>
      <c r="D14" s="36" t="s">
        <v>10</v>
      </c>
      <c r="E14" s="134">
        <v>182.5</v>
      </c>
      <c r="F14" s="22"/>
      <c r="G14" s="93">
        <f t="shared" si="0"/>
        <v>0</v>
      </c>
    </row>
    <row r="15" spans="2:7" ht="45" customHeight="1">
      <c r="B15" s="174" t="s">
        <v>31</v>
      </c>
      <c r="C15" s="144" t="s">
        <v>145</v>
      </c>
      <c r="D15" s="36" t="s">
        <v>10</v>
      </c>
      <c r="E15" s="134">
        <v>183.5</v>
      </c>
      <c r="F15" s="22"/>
      <c r="G15" s="93">
        <f t="shared" si="0"/>
        <v>0</v>
      </c>
    </row>
    <row r="16" spans="2:7" ht="45" customHeight="1">
      <c r="B16" s="174" t="s">
        <v>35</v>
      </c>
      <c r="C16" s="144" t="s">
        <v>146</v>
      </c>
      <c r="D16" s="36" t="s">
        <v>48</v>
      </c>
      <c r="E16" s="134">
        <v>1</v>
      </c>
      <c r="F16" s="22"/>
      <c r="G16" s="93">
        <f t="shared" si="0"/>
        <v>0</v>
      </c>
    </row>
    <row r="17" spans="2:7" ht="45" customHeight="1">
      <c r="B17" s="174" t="s">
        <v>36</v>
      </c>
      <c r="C17" s="144" t="s">
        <v>147</v>
      </c>
      <c r="D17" s="36" t="s">
        <v>48</v>
      </c>
      <c r="E17" s="134">
        <v>71</v>
      </c>
      <c r="F17" s="22"/>
      <c r="G17" s="93">
        <f t="shared" si="0"/>
        <v>0</v>
      </c>
    </row>
    <row r="18" spans="2:7" ht="45" customHeight="1">
      <c r="B18" s="174" t="s">
        <v>37</v>
      </c>
      <c r="C18" s="144" t="s">
        <v>148</v>
      </c>
      <c r="D18" s="36" t="s">
        <v>56</v>
      </c>
      <c r="E18" s="134">
        <v>2</v>
      </c>
      <c r="F18" s="22"/>
      <c r="G18" s="93">
        <f t="shared" si="0"/>
        <v>0</v>
      </c>
    </row>
    <row r="19" spans="2:7" ht="45" customHeight="1">
      <c r="B19" s="174" t="s">
        <v>38</v>
      </c>
      <c r="C19" s="144" t="s">
        <v>149</v>
      </c>
      <c r="D19" s="36" t="s">
        <v>56</v>
      </c>
      <c r="E19" s="134">
        <v>142</v>
      </c>
      <c r="F19" s="22"/>
      <c r="G19" s="93">
        <f t="shared" si="0"/>
        <v>0</v>
      </c>
    </row>
    <row r="20" spans="2:7" ht="45" customHeight="1">
      <c r="B20" s="174" t="s">
        <v>39</v>
      </c>
      <c r="C20" s="144" t="s">
        <v>150</v>
      </c>
      <c r="D20" s="36" t="s">
        <v>56</v>
      </c>
      <c r="E20" s="134">
        <v>1</v>
      </c>
      <c r="F20" s="22"/>
      <c r="G20" s="93">
        <f t="shared" si="0"/>
        <v>0</v>
      </c>
    </row>
    <row r="21" spans="2:7" ht="45" customHeight="1">
      <c r="B21" s="174" t="s">
        <v>40</v>
      </c>
      <c r="C21" s="144" t="s">
        <v>151</v>
      </c>
      <c r="D21" s="36" t="s">
        <v>56</v>
      </c>
      <c r="E21" s="134">
        <v>71</v>
      </c>
      <c r="F21" s="22"/>
      <c r="G21" s="93">
        <f t="shared" si="0"/>
        <v>0</v>
      </c>
    </row>
    <row r="22" spans="2:7" ht="45" customHeight="1">
      <c r="B22" s="174" t="s">
        <v>41</v>
      </c>
      <c r="C22" s="144" t="s">
        <v>152</v>
      </c>
      <c r="D22" s="36" t="s">
        <v>10</v>
      </c>
      <c r="E22" s="134">
        <v>84.8</v>
      </c>
      <c r="F22" s="22"/>
      <c r="G22" s="93">
        <f t="shared" si="0"/>
        <v>0</v>
      </c>
    </row>
    <row r="23" spans="2:7" ht="30" customHeight="1" thickBot="1">
      <c r="B23" s="278" t="s">
        <v>19</v>
      </c>
      <c r="C23" s="279"/>
      <c r="D23" s="279"/>
      <c r="E23" s="279"/>
      <c r="F23" s="280"/>
      <c r="G23" s="172">
        <f>SUM(G7:G22)</f>
        <v>0</v>
      </c>
    </row>
    <row r="24" spans="2:7" ht="30" customHeight="1"/>
    <row r="25" spans="2:7" s="186" customFormat="1" ht="39.75" customHeight="1">
      <c r="B25" s="266" t="s">
        <v>226</v>
      </c>
      <c r="C25" s="267"/>
      <c r="D25" s="267"/>
      <c r="E25" s="267"/>
      <c r="F25" s="267"/>
      <c r="G25" s="267"/>
    </row>
    <row r="26" spans="2:7" s="186" customFormat="1" ht="44.25" customHeight="1">
      <c r="B26" s="266" t="s">
        <v>227</v>
      </c>
      <c r="C26" s="267"/>
      <c r="D26" s="267"/>
      <c r="E26" s="267"/>
      <c r="F26" s="267"/>
      <c r="G26" s="267"/>
    </row>
  </sheetData>
  <sheetProtection algorithmName="SHA-512" hashValue="8d3CpApjdNtbVnF16+uZx485D9xO47BGG08qj7e4AHH4crf70Ywt/rEBylBHNNpwWnGhTuPHcwkQw87E8a+uww==" saltValue="/G06AyONIjjDaaGc6Z0GfA==" spinCount="100000" sheet="1" objects="1" scenarios="1" selectLockedCells="1"/>
  <mergeCells count="6">
    <mergeCell ref="B25:G25"/>
    <mergeCell ref="B26:G26"/>
    <mergeCell ref="B2:G2"/>
    <mergeCell ref="B3:G3"/>
    <mergeCell ref="B4:G4"/>
    <mergeCell ref="B23:F23"/>
  </mergeCells>
  <pageMargins left="0.7" right="0.7" top="0.75" bottom="0.75" header="0.3" footer="0.3"/>
  <pageSetup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249977111117893"/>
  </sheetPr>
  <dimension ref="B1:G28"/>
  <sheetViews>
    <sheetView showZeros="0" tabSelected="1" topLeftCell="A9" zoomScale="93" zoomScaleNormal="93" zoomScaleSheetLayoutView="85" workbookViewId="0">
      <selection activeCell="F20" sqref="F20"/>
    </sheetView>
  </sheetViews>
  <sheetFormatPr defaultRowHeight="15"/>
  <cols>
    <col min="1" max="1" width="9.140625" style="51"/>
    <col min="2" max="2" width="8.85546875" style="48" customWidth="1"/>
    <col min="3" max="3" width="56.28515625" style="71" customWidth="1"/>
    <col min="4" max="4" width="10.5703125" style="72" customWidth="1"/>
    <col min="5" max="5" width="14.28515625" style="101" customWidth="1"/>
    <col min="6" max="6" width="16.85546875" style="73" customWidth="1"/>
    <col min="7" max="7" width="19.7109375" style="73" customWidth="1"/>
    <col min="8" max="16384" width="9.140625" style="51"/>
  </cols>
  <sheetData>
    <row r="1" spans="2:7">
      <c r="C1" s="49"/>
      <c r="D1" s="48"/>
      <c r="E1" s="98"/>
      <c r="F1" s="49"/>
      <c r="G1" s="49"/>
    </row>
    <row r="2" spans="2:7" ht="32.25" customHeight="1">
      <c r="B2" s="268" t="s">
        <v>0</v>
      </c>
      <c r="C2" s="268"/>
      <c r="D2" s="268"/>
      <c r="E2" s="268"/>
      <c r="F2" s="268"/>
      <c r="G2" s="268"/>
    </row>
    <row r="3" spans="2:7" ht="24" customHeight="1">
      <c r="B3" s="268" t="s">
        <v>154</v>
      </c>
      <c r="C3" s="268"/>
      <c r="D3" s="268"/>
      <c r="E3" s="268"/>
      <c r="F3" s="268"/>
      <c r="G3" s="268"/>
    </row>
    <row r="4" spans="2:7" ht="15" customHeight="1" thickBot="1">
      <c r="C4" s="48"/>
      <c r="D4" s="48"/>
      <c r="E4" s="98"/>
      <c r="F4" s="52"/>
      <c r="G4" s="52"/>
    </row>
    <row r="5" spans="2:7" ht="45">
      <c r="B5" s="53" t="s">
        <v>1</v>
      </c>
      <c r="C5" s="54" t="s">
        <v>2</v>
      </c>
      <c r="D5" s="55" t="s">
        <v>3</v>
      </c>
      <c r="E5" s="99" t="s">
        <v>4</v>
      </c>
      <c r="F5" s="55" t="s">
        <v>5</v>
      </c>
      <c r="G5" s="57" t="s">
        <v>6</v>
      </c>
    </row>
    <row r="6" spans="2:7" ht="23.25" customHeight="1" thickBot="1">
      <c r="B6" s="58">
        <v>1</v>
      </c>
      <c r="C6" s="59">
        <v>2</v>
      </c>
      <c r="D6" s="60">
        <v>3</v>
      </c>
      <c r="E6" s="100">
        <v>4</v>
      </c>
      <c r="F6" s="60">
        <v>5</v>
      </c>
      <c r="G6" s="61">
        <v>6</v>
      </c>
    </row>
    <row r="7" spans="2:7" ht="42" customHeight="1">
      <c r="B7" s="66" t="s">
        <v>23</v>
      </c>
      <c r="C7" s="45" t="s">
        <v>155</v>
      </c>
      <c r="D7" s="94" t="s">
        <v>45</v>
      </c>
      <c r="E7" s="69">
        <v>80</v>
      </c>
      <c r="F7" s="22"/>
      <c r="G7" s="93">
        <f>ROUND(F7*E7,2)</f>
        <v>0</v>
      </c>
    </row>
    <row r="8" spans="2:7" ht="45" customHeight="1">
      <c r="B8" s="66" t="s">
        <v>24</v>
      </c>
      <c r="C8" s="176" t="s">
        <v>168</v>
      </c>
      <c r="D8" s="94" t="s">
        <v>45</v>
      </c>
      <c r="E8" s="69">
        <f>51.5+10.18+16.43</f>
        <v>78.11</v>
      </c>
      <c r="F8" s="22"/>
      <c r="G8" s="93">
        <f>ROUND(F8*E8,2)</f>
        <v>0</v>
      </c>
    </row>
    <row r="9" spans="2:7" ht="42" customHeight="1">
      <c r="B9" s="66" t="s">
        <v>25</v>
      </c>
      <c r="C9" s="45" t="s">
        <v>156</v>
      </c>
      <c r="D9" s="94" t="s">
        <v>7</v>
      </c>
      <c r="E9" s="69">
        <f>(51.5+10.18+16.43)*0.8</f>
        <v>62.49</v>
      </c>
      <c r="F9" s="22"/>
      <c r="G9" s="93">
        <f t="shared" ref="G9:G23" si="0">ROUND(F9*E9,2)</f>
        <v>0</v>
      </c>
    </row>
    <row r="10" spans="2:7" ht="42" customHeight="1">
      <c r="B10" s="66" t="s">
        <v>26</v>
      </c>
      <c r="C10" s="176" t="s">
        <v>169</v>
      </c>
      <c r="D10" s="94" t="s">
        <v>13</v>
      </c>
      <c r="E10" s="69">
        <f>(51.5+10.18)*(0.8*1+0.5)+16.43*(0.8*1+0.4)</f>
        <v>99.9</v>
      </c>
      <c r="F10" s="22"/>
      <c r="G10" s="93">
        <f t="shared" si="0"/>
        <v>0</v>
      </c>
    </row>
    <row r="11" spans="2:7" ht="42" customHeight="1">
      <c r="B11" s="66" t="s">
        <v>27</v>
      </c>
      <c r="C11" s="176" t="s">
        <v>170</v>
      </c>
      <c r="D11" s="94" t="s">
        <v>13</v>
      </c>
      <c r="E11" s="69">
        <f>(51.5+10.18)*0.5+16.43*0.4</f>
        <v>37.409999999999997</v>
      </c>
      <c r="F11" s="22"/>
      <c r="G11" s="93">
        <f t="shared" si="0"/>
        <v>0</v>
      </c>
    </row>
    <row r="12" spans="2:7" ht="42" customHeight="1">
      <c r="B12" s="66" t="s">
        <v>28</v>
      </c>
      <c r="C12" s="45" t="s">
        <v>157</v>
      </c>
      <c r="D12" s="94" t="s">
        <v>61</v>
      </c>
      <c r="E12" s="69">
        <v>1.0900000000000001</v>
      </c>
      <c r="F12" s="22"/>
      <c r="G12" s="93">
        <f t="shared" si="0"/>
        <v>0</v>
      </c>
    </row>
    <row r="13" spans="2:7" ht="42" customHeight="1">
      <c r="B13" s="66" t="s">
        <v>29</v>
      </c>
      <c r="C13" s="45" t="s">
        <v>158</v>
      </c>
      <c r="D13" s="94" t="s">
        <v>13</v>
      </c>
      <c r="E13" s="69">
        <f>(51.5+10.18+16.43)*0.7*0.2</f>
        <v>10.94</v>
      </c>
      <c r="F13" s="22"/>
      <c r="G13" s="93">
        <f t="shared" si="0"/>
        <v>0</v>
      </c>
    </row>
    <row r="14" spans="2:7" ht="42" customHeight="1">
      <c r="B14" s="66" t="s">
        <v>30</v>
      </c>
      <c r="C14" s="45" t="s">
        <v>159</v>
      </c>
      <c r="D14" s="94" t="s">
        <v>13</v>
      </c>
      <c r="E14" s="69">
        <f>(51.5+10.18+16.43)*0.8*0.1</f>
        <v>6.25</v>
      </c>
      <c r="F14" s="22"/>
      <c r="G14" s="93">
        <f t="shared" si="0"/>
        <v>0</v>
      </c>
    </row>
    <row r="15" spans="2:7" ht="42" customHeight="1">
      <c r="B15" s="66" t="s">
        <v>31</v>
      </c>
      <c r="C15" s="45" t="s">
        <v>160</v>
      </c>
      <c r="D15" s="94" t="s">
        <v>7</v>
      </c>
      <c r="E15" s="69">
        <f>(51.5+10.18)*1.02+16.43*0.85</f>
        <v>76.88</v>
      </c>
      <c r="F15" s="22"/>
      <c r="G15" s="93">
        <f t="shared" si="0"/>
        <v>0</v>
      </c>
    </row>
    <row r="16" spans="2:7" ht="42" customHeight="1">
      <c r="B16" s="66" t="s">
        <v>35</v>
      </c>
      <c r="C16" s="45" t="s">
        <v>161</v>
      </c>
      <c r="D16" s="94" t="s">
        <v>7</v>
      </c>
      <c r="E16" s="69">
        <v>31.14</v>
      </c>
      <c r="F16" s="22"/>
      <c r="G16" s="93">
        <f t="shared" si="0"/>
        <v>0</v>
      </c>
    </row>
    <row r="17" spans="2:7" ht="42" customHeight="1">
      <c r="B17" s="66" t="s">
        <v>36</v>
      </c>
      <c r="C17" s="45" t="s">
        <v>162</v>
      </c>
      <c r="D17" s="94" t="s">
        <v>7</v>
      </c>
      <c r="E17" s="69">
        <v>31.14</v>
      </c>
      <c r="F17" s="22"/>
      <c r="G17" s="93">
        <f t="shared" si="0"/>
        <v>0</v>
      </c>
    </row>
    <row r="18" spans="2:7" ht="42" customHeight="1">
      <c r="B18" s="66" t="s">
        <v>37</v>
      </c>
      <c r="C18" s="45" t="s">
        <v>163</v>
      </c>
      <c r="D18" s="94" t="s">
        <v>7</v>
      </c>
      <c r="E18" s="69">
        <v>31.14</v>
      </c>
      <c r="F18" s="22"/>
      <c r="G18" s="93">
        <f t="shared" si="0"/>
        <v>0</v>
      </c>
    </row>
    <row r="19" spans="2:7" ht="42" customHeight="1">
      <c r="B19" s="66" t="s">
        <v>38</v>
      </c>
      <c r="C19" s="45" t="s">
        <v>164</v>
      </c>
      <c r="D19" s="94" t="s">
        <v>7</v>
      </c>
      <c r="E19" s="69">
        <v>20.81</v>
      </c>
      <c r="F19" s="22"/>
      <c r="G19" s="93">
        <f t="shared" si="0"/>
        <v>0</v>
      </c>
    </row>
    <row r="20" spans="2:7" ht="42" customHeight="1">
      <c r="B20" s="66" t="s">
        <v>39</v>
      </c>
      <c r="C20" s="45" t="s">
        <v>165</v>
      </c>
      <c r="D20" s="94" t="s">
        <v>45</v>
      </c>
      <c r="E20" s="69">
        <v>26</v>
      </c>
      <c r="F20" s="22"/>
      <c r="G20" s="93">
        <f t="shared" si="0"/>
        <v>0</v>
      </c>
    </row>
    <row r="21" spans="2:7" ht="42" customHeight="1">
      <c r="B21" s="66" t="s">
        <v>40</v>
      </c>
      <c r="C21" s="45" t="s">
        <v>166</v>
      </c>
      <c r="D21" s="94" t="s">
        <v>45</v>
      </c>
      <c r="E21" s="69">
        <f>54+17</f>
        <v>71</v>
      </c>
      <c r="F21" s="22"/>
      <c r="G21" s="93">
        <f t="shared" si="0"/>
        <v>0</v>
      </c>
    </row>
    <row r="22" spans="2:7" ht="42" customHeight="1">
      <c r="B22" s="66" t="s">
        <v>41</v>
      </c>
      <c r="C22" s="45" t="s">
        <v>167</v>
      </c>
      <c r="D22" s="94" t="s">
        <v>13</v>
      </c>
      <c r="E22" s="69">
        <f>(51.5+10.18)*(1.02*0.5+0.17*0.33)+16.43*(0.85*0.5+0.17*0.33)</f>
        <v>42.82</v>
      </c>
      <c r="F22" s="22"/>
      <c r="G22" s="93">
        <f t="shared" si="0"/>
        <v>0</v>
      </c>
    </row>
    <row r="23" spans="2:7" ht="42" customHeight="1" thickBot="1">
      <c r="B23" s="177" t="s">
        <v>42</v>
      </c>
      <c r="C23" s="45" t="s">
        <v>62</v>
      </c>
      <c r="D23" s="94" t="s">
        <v>63</v>
      </c>
      <c r="E23" s="69">
        <v>7</v>
      </c>
      <c r="F23" s="22"/>
      <c r="G23" s="93">
        <f t="shared" si="0"/>
        <v>0</v>
      </c>
    </row>
    <row r="24" spans="2:7" ht="30" customHeight="1" thickBot="1">
      <c r="B24" s="269" t="s">
        <v>19</v>
      </c>
      <c r="C24" s="270"/>
      <c r="D24" s="270"/>
      <c r="E24" s="270"/>
      <c r="F24" s="271"/>
      <c r="G24" s="70">
        <f>SUM(G7:G23)</f>
        <v>0</v>
      </c>
    </row>
    <row r="27" spans="2:7" s="186" customFormat="1" ht="39.75" customHeight="1">
      <c r="B27" s="266" t="s">
        <v>226</v>
      </c>
      <c r="C27" s="267"/>
      <c r="D27" s="267"/>
      <c r="E27" s="267"/>
      <c r="F27" s="267"/>
      <c r="G27" s="267"/>
    </row>
    <row r="28" spans="2:7" s="186" customFormat="1" ht="44.25" customHeight="1">
      <c r="B28" s="266" t="s">
        <v>227</v>
      </c>
      <c r="C28" s="267"/>
      <c r="D28" s="267"/>
      <c r="E28" s="267"/>
      <c r="F28" s="267"/>
      <c r="G28" s="267"/>
    </row>
  </sheetData>
  <sheetProtection algorithmName="SHA-512" hashValue="j/gRG6YtuPZUDGQ44BRVVIo4jpIB03F2H+mwSUTolIyeDDopTw1NBSXS6qMizZnnmQgENyP2jsL0WR7H6bNNng==" saltValue="+24OWbVvU3tr7u0er4P1bA==" spinCount="100000" sheet="1" objects="1" scenarios="1" selectLockedCells="1"/>
  <mergeCells count="5">
    <mergeCell ref="B2:G2"/>
    <mergeCell ref="B3:G3"/>
    <mergeCell ref="B24:F24"/>
    <mergeCell ref="B27:G27"/>
    <mergeCell ref="B28:G28"/>
  </mergeCells>
  <pageMargins left="0.7" right="0.7" top="0.75" bottom="0.75" header="0.3" footer="0.3"/>
  <pageSetup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249977111117893"/>
  </sheetPr>
  <dimension ref="B1:G49"/>
  <sheetViews>
    <sheetView showZeros="0" zoomScale="85" zoomScaleNormal="85" zoomScaleSheetLayoutView="85" workbookViewId="0">
      <selection activeCell="F16" sqref="F16"/>
    </sheetView>
  </sheetViews>
  <sheetFormatPr defaultRowHeight="15"/>
  <cols>
    <col min="1" max="1" width="9.140625" style="102"/>
    <col min="2" max="2" width="8.85546875" style="103" customWidth="1"/>
    <col min="3" max="3" width="66.85546875" style="113" customWidth="1"/>
    <col min="4" max="4" width="8.85546875" style="103" customWidth="1"/>
    <col min="5" max="5" width="14.28515625" style="114" customWidth="1"/>
    <col min="6" max="6" width="18.85546875" style="115" customWidth="1"/>
    <col min="7" max="7" width="19.7109375" style="115" customWidth="1"/>
    <col min="8" max="16384" width="9.140625" style="102"/>
  </cols>
  <sheetData>
    <row r="1" spans="2:7" ht="32.25" customHeight="1">
      <c r="B1" s="281" t="s">
        <v>0</v>
      </c>
      <c r="C1" s="281"/>
      <c r="D1" s="281"/>
      <c r="E1" s="281"/>
      <c r="F1" s="281"/>
      <c r="G1" s="281"/>
    </row>
    <row r="2" spans="2:7" ht="33" customHeight="1">
      <c r="B2" s="281" t="s">
        <v>171</v>
      </c>
      <c r="C2" s="281"/>
      <c r="D2" s="281"/>
      <c r="E2" s="281"/>
      <c r="F2" s="281"/>
      <c r="G2" s="281"/>
    </row>
    <row r="3" spans="2:7" ht="15" customHeight="1" thickBot="1">
      <c r="C3" s="25"/>
      <c r="D3" s="25"/>
      <c r="E3" s="40"/>
      <c r="F3" s="26"/>
      <c r="G3" s="26"/>
    </row>
    <row r="4" spans="2:7" ht="45">
      <c r="B4" s="104" t="s">
        <v>1</v>
      </c>
      <c r="C4" s="27" t="s">
        <v>2</v>
      </c>
      <c r="D4" s="28" t="s">
        <v>3</v>
      </c>
      <c r="E4" s="41" t="s">
        <v>4</v>
      </c>
      <c r="F4" s="28" t="s">
        <v>5</v>
      </c>
      <c r="G4" s="29" t="s">
        <v>6</v>
      </c>
    </row>
    <row r="5" spans="2:7" ht="23.25" customHeight="1" thickBot="1">
      <c r="B5" s="105">
        <v>1</v>
      </c>
      <c r="C5" s="106">
        <v>2</v>
      </c>
      <c r="D5" s="107">
        <v>3</v>
      </c>
      <c r="E5" s="108">
        <v>4</v>
      </c>
      <c r="F5" s="107">
        <v>5</v>
      </c>
      <c r="G5" s="109">
        <v>6</v>
      </c>
    </row>
    <row r="6" spans="2:7" ht="39.950000000000003" customHeight="1">
      <c r="B6" s="117" t="s">
        <v>43</v>
      </c>
      <c r="C6" s="30" t="s">
        <v>172</v>
      </c>
      <c r="D6" s="31"/>
      <c r="E6" s="42"/>
      <c r="F6" s="42"/>
      <c r="G6" s="32"/>
    </row>
    <row r="7" spans="2:7" ht="45.75" customHeight="1">
      <c r="B7" s="110">
        <v>1</v>
      </c>
      <c r="C7" s="46" t="s">
        <v>173</v>
      </c>
      <c r="D7" s="47" t="s">
        <v>34</v>
      </c>
      <c r="E7" s="111">
        <v>1</v>
      </c>
      <c r="F7" s="33"/>
      <c r="G7" s="34">
        <f>ROUND(E7*F7,2)</f>
        <v>0</v>
      </c>
    </row>
    <row r="8" spans="2:7" ht="39.950000000000003" customHeight="1">
      <c r="B8" s="110"/>
      <c r="C8" s="35" t="s">
        <v>174</v>
      </c>
      <c r="D8" s="112"/>
      <c r="E8" s="111"/>
      <c r="F8" s="37"/>
      <c r="G8" s="38">
        <f>G7</f>
        <v>0</v>
      </c>
    </row>
    <row r="9" spans="2:7" ht="50.1" customHeight="1">
      <c r="B9" s="117" t="s">
        <v>44</v>
      </c>
      <c r="C9" s="118" t="s">
        <v>176</v>
      </c>
      <c r="D9" s="31"/>
      <c r="E9" s="43"/>
      <c r="F9" s="37"/>
      <c r="G9" s="34" t="s">
        <v>57</v>
      </c>
    </row>
    <row r="10" spans="2:7" ht="114" customHeight="1">
      <c r="B10" s="110">
        <v>2</v>
      </c>
      <c r="C10" s="153" t="s">
        <v>175</v>
      </c>
      <c r="D10" s="47" t="s">
        <v>34</v>
      </c>
      <c r="E10" s="111">
        <v>1</v>
      </c>
      <c r="F10" s="33"/>
      <c r="G10" s="34">
        <f t="shared" ref="G10:G43" si="0">ROUND(E10*F10,2)</f>
        <v>0</v>
      </c>
    </row>
    <row r="11" spans="2:7" ht="39.950000000000003" customHeight="1">
      <c r="B11" s="110"/>
      <c r="C11" s="35" t="s">
        <v>177</v>
      </c>
      <c r="D11" s="112"/>
      <c r="E11" s="111"/>
      <c r="F11" s="37"/>
      <c r="G11" s="38">
        <f>G10</f>
        <v>0</v>
      </c>
    </row>
    <row r="12" spans="2:7" ht="50.1" customHeight="1">
      <c r="B12" s="117" t="s">
        <v>46</v>
      </c>
      <c r="C12" s="118" t="s">
        <v>178</v>
      </c>
      <c r="D12" s="31"/>
      <c r="E12" s="43"/>
      <c r="F12" s="37"/>
      <c r="G12" s="34" t="s">
        <v>57</v>
      </c>
    </row>
    <row r="13" spans="2:7" ht="45.75" customHeight="1">
      <c r="B13" s="110">
        <v>3</v>
      </c>
      <c r="C13" s="153" t="s">
        <v>179</v>
      </c>
      <c r="D13" s="178" t="s">
        <v>16</v>
      </c>
      <c r="E13" s="111">
        <v>1</v>
      </c>
      <c r="F13" s="33"/>
      <c r="G13" s="34">
        <f t="shared" si="0"/>
        <v>0</v>
      </c>
    </row>
    <row r="14" spans="2:7" ht="39.950000000000003" customHeight="1">
      <c r="B14" s="110"/>
      <c r="C14" s="35" t="s">
        <v>180</v>
      </c>
      <c r="D14" s="112"/>
      <c r="E14" s="111"/>
      <c r="F14" s="37"/>
      <c r="G14" s="38">
        <f>G13</f>
        <v>0</v>
      </c>
    </row>
    <row r="15" spans="2:7" ht="50.1" customHeight="1">
      <c r="B15" s="117" t="s">
        <v>47</v>
      </c>
      <c r="C15" s="118" t="s">
        <v>181</v>
      </c>
      <c r="D15" s="31"/>
      <c r="E15" s="43"/>
      <c r="F15" s="37"/>
      <c r="G15" s="34" t="s">
        <v>57</v>
      </c>
    </row>
    <row r="16" spans="2:7" ht="45.75" customHeight="1">
      <c r="B16" s="110">
        <v>4</v>
      </c>
      <c r="C16" s="153" t="s">
        <v>182</v>
      </c>
      <c r="D16" s="178" t="s">
        <v>7</v>
      </c>
      <c r="E16" s="111">
        <f>177+2.4*3</f>
        <v>184.2</v>
      </c>
      <c r="F16" s="33"/>
      <c r="G16" s="34">
        <f t="shared" si="0"/>
        <v>0</v>
      </c>
    </row>
    <row r="17" spans="2:7" ht="39.950000000000003" customHeight="1">
      <c r="B17" s="110"/>
      <c r="C17" s="35" t="s">
        <v>183</v>
      </c>
      <c r="D17" s="112"/>
      <c r="E17" s="111"/>
      <c r="F17" s="37"/>
      <c r="G17" s="38">
        <f>G16</f>
        <v>0</v>
      </c>
    </row>
    <row r="18" spans="2:7" ht="50.1" customHeight="1">
      <c r="B18" s="117" t="s">
        <v>49</v>
      </c>
      <c r="C18" s="118" t="s">
        <v>185</v>
      </c>
      <c r="D18" s="31"/>
      <c r="E18" s="43"/>
      <c r="F18" s="37"/>
      <c r="G18" s="34" t="s">
        <v>57</v>
      </c>
    </row>
    <row r="19" spans="2:7" ht="45.75" customHeight="1">
      <c r="B19" s="110">
        <v>5</v>
      </c>
      <c r="C19" s="153" t="s">
        <v>188</v>
      </c>
      <c r="D19" s="178" t="s">
        <v>13</v>
      </c>
      <c r="E19" s="111">
        <f>0.5*(1+2.5)*2.6*76.08</f>
        <v>346.16</v>
      </c>
      <c r="F19" s="33"/>
      <c r="G19" s="34">
        <f t="shared" si="0"/>
        <v>0</v>
      </c>
    </row>
    <row r="20" spans="2:7" ht="45.75" customHeight="1">
      <c r="B20" s="110">
        <v>6</v>
      </c>
      <c r="C20" s="153" t="s">
        <v>189</v>
      </c>
      <c r="D20" s="178" t="s">
        <v>13</v>
      </c>
      <c r="E20" s="111">
        <f>0.5*(1+2.4)*2.4*76.08</f>
        <v>310.41000000000003</v>
      </c>
      <c r="F20" s="33"/>
      <c r="G20" s="34">
        <f t="shared" si="0"/>
        <v>0</v>
      </c>
    </row>
    <row r="21" spans="2:7" ht="39.950000000000003" customHeight="1">
      <c r="B21" s="110"/>
      <c r="C21" s="35" t="s">
        <v>186</v>
      </c>
      <c r="D21" s="112"/>
      <c r="E21" s="111"/>
      <c r="F21" s="37"/>
      <c r="G21" s="38">
        <f>SUBTOTAL(109,G19:G20)</f>
        <v>0</v>
      </c>
    </row>
    <row r="22" spans="2:7" ht="50.1" customHeight="1">
      <c r="B22" s="117" t="s">
        <v>50</v>
      </c>
      <c r="C22" s="118" t="s">
        <v>190</v>
      </c>
      <c r="D22" s="31"/>
      <c r="E22" s="43"/>
      <c r="F22" s="37"/>
      <c r="G22" s="34" t="s">
        <v>57</v>
      </c>
    </row>
    <row r="23" spans="2:7" ht="45.75" customHeight="1">
      <c r="B23" s="110">
        <v>7</v>
      </c>
      <c r="C23" s="153" t="s">
        <v>191</v>
      </c>
      <c r="D23" s="178" t="s">
        <v>61</v>
      </c>
      <c r="E23" s="111">
        <v>8.57</v>
      </c>
      <c r="F23" s="33"/>
      <c r="G23" s="34">
        <f t="shared" si="0"/>
        <v>0</v>
      </c>
    </row>
    <row r="24" spans="2:7" ht="39.950000000000003" customHeight="1">
      <c r="B24" s="110"/>
      <c r="C24" s="35" t="s">
        <v>192</v>
      </c>
      <c r="D24" s="112"/>
      <c r="E24" s="111"/>
      <c r="F24" s="37"/>
      <c r="G24" s="38">
        <f>G23</f>
        <v>0</v>
      </c>
    </row>
    <row r="25" spans="2:7" ht="50.1" customHeight="1">
      <c r="B25" s="117" t="s">
        <v>51</v>
      </c>
      <c r="C25" s="118" t="s">
        <v>193</v>
      </c>
      <c r="D25" s="31"/>
      <c r="E25" s="43"/>
      <c r="F25" s="37"/>
      <c r="G25" s="34" t="s">
        <v>57</v>
      </c>
    </row>
    <row r="26" spans="2:7" ht="50.1" customHeight="1">
      <c r="B26" s="110">
        <v>8</v>
      </c>
      <c r="C26" s="153" t="s">
        <v>197</v>
      </c>
      <c r="D26" s="178" t="s">
        <v>184</v>
      </c>
      <c r="E26" s="111">
        <v>8</v>
      </c>
      <c r="F26" s="33"/>
      <c r="G26" s="34">
        <f t="shared" ref="G26" si="1">ROUND(E26*F26,2)</f>
        <v>0</v>
      </c>
    </row>
    <row r="27" spans="2:7" ht="45.75" customHeight="1">
      <c r="B27" s="110">
        <v>9</v>
      </c>
      <c r="C27" s="153" t="s">
        <v>194</v>
      </c>
      <c r="D27" s="178" t="s">
        <v>13</v>
      </c>
      <c r="E27" s="111">
        <v>80</v>
      </c>
      <c r="F27" s="33"/>
      <c r="G27" s="34">
        <f t="shared" si="0"/>
        <v>0</v>
      </c>
    </row>
    <row r="28" spans="2:7" ht="45.75" customHeight="1">
      <c r="B28" s="110">
        <v>10</v>
      </c>
      <c r="C28" s="153" t="s">
        <v>195</v>
      </c>
      <c r="D28" s="178" t="s">
        <v>7</v>
      </c>
      <c r="E28" s="111">
        <v>150</v>
      </c>
      <c r="F28" s="33"/>
      <c r="G28" s="34">
        <f t="shared" si="0"/>
        <v>0</v>
      </c>
    </row>
    <row r="29" spans="2:7" ht="39.950000000000003" customHeight="1">
      <c r="B29" s="110"/>
      <c r="C29" s="35" t="s">
        <v>196</v>
      </c>
      <c r="D29" s="112"/>
      <c r="E29" s="111"/>
      <c r="F29" s="37"/>
      <c r="G29" s="38">
        <f>SUBTOTAL(109,G26:G28)</f>
        <v>0</v>
      </c>
    </row>
    <row r="30" spans="2:7" ht="50.1" customHeight="1">
      <c r="B30" s="117" t="s">
        <v>52</v>
      </c>
      <c r="C30" s="118" t="s">
        <v>198</v>
      </c>
      <c r="D30" s="31"/>
      <c r="E30" s="43"/>
      <c r="F30" s="37"/>
      <c r="G30" s="34" t="s">
        <v>57</v>
      </c>
    </row>
    <row r="31" spans="2:7" ht="45.75" customHeight="1">
      <c r="B31" s="110">
        <v>11</v>
      </c>
      <c r="C31" s="153" t="s">
        <v>199</v>
      </c>
      <c r="D31" s="178" t="s">
        <v>184</v>
      </c>
      <c r="E31" s="111">
        <f>(0.5+0.4)*69.88+(0.5+0.4+0.6)*6.2</f>
        <v>72.19</v>
      </c>
      <c r="F31" s="33"/>
      <c r="G31" s="34">
        <f t="shared" si="0"/>
        <v>0</v>
      </c>
    </row>
    <row r="32" spans="2:7" ht="39.950000000000003" customHeight="1">
      <c r="B32" s="110"/>
      <c r="C32" s="35" t="s">
        <v>200</v>
      </c>
      <c r="D32" s="112"/>
      <c r="E32" s="111"/>
      <c r="F32" s="37"/>
      <c r="G32" s="38">
        <f>G31</f>
        <v>0</v>
      </c>
    </row>
    <row r="33" spans="2:7" ht="50.1" customHeight="1">
      <c r="B33" s="117" t="s">
        <v>54</v>
      </c>
      <c r="C33" s="118" t="s">
        <v>201</v>
      </c>
      <c r="D33" s="31"/>
      <c r="E33" s="43"/>
      <c r="F33" s="37"/>
      <c r="G33" s="34" t="s">
        <v>57</v>
      </c>
    </row>
    <row r="34" spans="2:7" ht="45.75" customHeight="1">
      <c r="B34" s="110">
        <v>12</v>
      </c>
      <c r="C34" s="153" t="s">
        <v>202</v>
      </c>
      <c r="D34" s="178" t="s">
        <v>10</v>
      </c>
      <c r="E34" s="111">
        <v>6</v>
      </c>
      <c r="F34" s="33"/>
      <c r="G34" s="34">
        <f t="shared" si="0"/>
        <v>0</v>
      </c>
    </row>
    <row r="35" spans="2:7" ht="45.75" customHeight="1">
      <c r="B35" s="110">
        <v>13</v>
      </c>
      <c r="C35" s="153" t="s">
        <v>203</v>
      </c>
      <c r="D35" s="178" t="s">
        <v>204</v>
      </c>
      <c r="E35" s="111">
        <v>67.599999999999994</v>
      </c>
      <c r="F35" s="33"/>
      <c r="G35" s="34">
        <f t="shared" si="0"/>
        <v>0</v>
      </c>
    </row>
    <row r="36" spans="2:7" ht="45.75" customHeight="1">
      <c r="B36" s="110">
        <v>14</v>
      </c>
      <c r="C36" s="153" t="s">
        <v>205</v>
      </c>
      <c r="D36" s="178" t="s">
        <v>10</v>
      </c>
      <c r="E36" s="111">
        <v>57</v>
      </c>
      <c r="F36" s="33"/>
      <c r="G36" s="34">
        <f t="shared" si="0"/>
        <v>0</v>
      </c>
    </row>
    <row r="37" spans="2:7" ht="39.950000000000003" customHeight="1">
      <c r="B37" s="110"/>
      <c r="C37" s="35" t="s">
        <v>206</v>
      </c>
      <c r="D37" s="112"/>
      <c r="E37" s="111"/>
      <c r="F37" s="37"/>
      <c r="G37" s="38">
        <f>SUBTOTAL(109,G34:G36)</f>
        <v>0</v>
      </c>
    </row>
    <row r="38" spans="2:7" ht="50.1" customHeight="1">
      <c r="B38" s="117" t="s">
        <v>55</v>
      </c>
      <c r="C38" s="118" t="s">
        <v>207</v>
      </c>
      <c r="D38" s="31"/>
      <c r="E38" s="43"/>
      <c r="F38" s="37"/>
      <c r="G38" s="34" t="s">
        <v>57</v>
      </c>
    </row>
    <row r="39" spans="2:7" ht="56.25" customHeight="1">
      <c r="B39" s="110">
        <v>15</v>
      </c>
      <c r="C39" s="153" t="s">
        <v>208</v>
      </c>
      <c r="D39" s="257" t="s">
        <v>7</v>
      </c>
      <c r="E39" s="111">
        <f>2.6*76.08</f>
        <v>197.81</v>
      </c>
      <c r="F39" s="33"/>
      <c r="G39" s="34">
        <f t="shared" si="0"/>
        <v>0</v>
      </c>
    </row>
    <row r="40" spans="2:7" ht="59.25" customHeight="1">
      <c r="B40" s="110">
        <v>16</v>
      </c>
      <c r="C40" s="153" t="s">
        <v>209</v>
      </c>
      <c r="D40" s="257" t="s">
        <v>7</v>
      </c>
      <c r="E40" s="111">
        <f>0.3*69.88+(1.6+0.3)*6.2+2*0.3*1.6</f>
        <v>33.700000000000003</v>
      </c>
      <c r="F40" s="33"/>
      <c r="G40" s="34">
        <f t="shared" si="0"/>
        <v>0</v>
      </c>
    </row>
    <row r="41" spans="2:7" ht="45.75" customHeight="1">
      <c r="B41" s="110">
        <v>17</v>
      </c>
      <c r="C41" s="153" t="s">
        <v>210</v>
      </c>
      <c r="D41" s="257" t="s">
        <v>7</v>
      </c>
      <c r="E41" s="111">
        <f>2.5*76.08</f>
        <v>190.2</v>
      </c>
      <c r="F41" s="33"/>
      <c r="G41" s="34">
        <f t="shared" si="0"/>
        <v>0</v>
      </c>
    </row>
    <row r="42" spans="2:7" ht="45.75" customHeight="1">
      <c r="B42" s="110">
        <v>18</v>
      </c>
      <c r="C42" s="256" t="s">
        <v>457</v>
      </c>
      <c r="D42" s="257" t="s">
        <v>45</v>
      </c>
      <c r="E42" s="111">
        <v>40</v>
      </c>
      <c r="F42" s="33"/>
      <c r="G42" s="34">
        <f t="shared" si="0"/>
        <v>0</v>
      </c>
    </row>
    <row r="43" spans="2:7" ht="45.75" customHeight="1">
      <c r="B43" s="110">
        <v>19</v>
      </c>
      <c r="C43" s="256" t="s">
        <v>458</v>
      </c>
      <c r="D43" s="257" t="s">
        <v>45</v>
      </c>
      <c r="E43" s="111">
        <v>10</v>
      </c>
      <c r="F43" s="33"/>
      <c r="G43" s="34">
        <f t="shared" si="0"/>
        <v>0</v>
      </c>
    </row>
    <row r="44" spans="2:7" ht="39.950000000000003" customHeight="1" thickBot="1">
      <c r="B44" s="110"/>
      <c r="C44" s="35" t="s">
        <v>211</v>
      </c>
      <c r="D44" s="112"/>
      <c r="E44" s="111"/>
      <c r="F44" s="37"/>
      <c r="G44" s="38">
        <f>SUBTOTAL(109,G39:G43)</f>
        <v>0</v>
      </c>
    </row>
    <row r="45" spans="2:7" ht="39.950000000000003" customHeight="1" thickBot="1">
      <c r="B45" s="282" t="s">
        <v>32</v>
      </c>
      <c r="C45" s="283"/>
      <c r="D45" s="283"/>
      <c r="E45" s="283"/>
      <c r="F45" s="284"/>
      <c r="G45" s="39">
        <f>G44+G37+G32+G29+G24+G21+G17+G14+G11+G8</f>
        <v>0</v>
      </c>
    </row>
    <row r="47" spans="2:7">
      <c r="F47" s="116"/>
      <c r="G47" s="116"/>
    </row>
    <row r="48" spans="2:7" s="186" customFormat="1" ht="39.75" customHeight="1">
      <c r="B48" s="266" t="s">
        <v>226</v>
      </c>
      <c r="C48" s="267"/>
      <c r="D48" s="267"/>
      <c r="E48" s="267"/>
      <c r="F48" s="267"/>
      <c r="G48" s="267"/>
    </row>
    <row r="49" spans="2:7" s="186" customFormat="1" ht="44.25" customHeight="1">
      <c r="B49" s="266" t="s">
        <v>227</v>
      </c>
      <c r="C49" s="267"/>
      <c r="D49" s="267"/>
      <c r="E49" s="267"/>
      <c r="F49" s="267"/>
      <c r="G49" s="267"/>
    </row>
  </sheetData>
  <sheetProtection algorithmName="SHA-512" hashValue="4wwTExxkPSdsTxn+N0m7sCwnUfdDmqTR19YoUhsNscx301pJXkH1P44HlfLzn4sN+jQZUyN0u5vhoI2NcTqWEw==" saltValue="0EYu0dm03C6pMeEj5/PiYQ==" spinCount="100000" sheet="1" objects="1" scenarios="1" selectLockedCells="1"/>
  <mergeCells count="5">
    <mergeCell ref="B1:G1"/>
    <mergeCell ref="B2:G2"/>
    <mergeCell ref="B45:F45"/>
    <mergeCell ref="B48:G48"/>
    <mergeCell ref="B49:G49"/>
  </mergeCells>
  <pageMargins left="0.7" right="0.7" top="0.75" bottom="0.75" header="0.3" footer="0.3"/>
  <pageSetup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249977111117893"/>
  </sheetPr>
  <dimension ref="B1:G18"/>
  <sheetViews>
    <sheetView showZeros="0" zoomScale="85" zoomScaleNormal="85" zoomScaleSheetLayoutView="85" workbookViewId="0">
      <selection activeCell="F10" sqref="F10"/>
    </sheetView>
  </sheetViews>
  <sheetFormatPr defaultRowHeight="14.25"/>
  <cols>
    <col min="1" max="1" width="9.140625" style="2"/>
    <col min="2" max="2" width="8.85546875" style="12" customWidth="1"/>
    <col min="3" max="3" width="71.7109375" style="11" customWidth="1"/>
    <col min="4" max="4" width="8.85546875" style="12" customWidth="1"/>
    <col min="5" max="5" width="14.28515625" style="20" customWidth="1"/>
    <col min="6" max="6" width="18.85546875" style="13" customWidth="1"/>
    <col min="7" max="7" width="19.7109375" style="13" customWidth="1"/>
    <col min="8" max="16384" width="9.140625" style="2"/>
  </cols>
  <sheetData>
    <row r="1" spans="2:7" ht="32.25" customHeight="1">
      <c r="B1" s="285" t="s">
        <v>0</v>
      </c>
      <c r="C1" s="285"/>
      <c r="D1" s="285"/>
      <c r="E1" s="285"/>
      <c r="F1" s="285"/>
      <c r="G1" s="285"/>
    </row>
    <row r="2" spans="2:7" ht="33" customHeight="1">
      <c r="B2" s="281" t="s">
        <v>217</v>
      </c>
      <c r="C2" s="281"/>
      <c r="D2" s="281"/>
      <c r="E2" s="281"/>
      <c r="F2" s="281"/>
      <c r="G2" s="281"/>
    </row>
    <row r="3" spans="2:7" ht="15" customHeight="1" thickBot="1">
      <c r="C3" s="14"/>
      <c r="D3" s="14"/>
      <c r="E3" s="18"/>
      <c r="F3" s="3"/>
      <c r="G3" s="3"/>
    </row>
    <row r="4" spans="2:7" ht="38.25">
      <c r="B4" s="15" t="s">
        <v>1</v>
      </c>
      <c r="C4" s="4" t="s">
        <v>2</v>
      </c>
      <c r="D4" s="5" t="s">
        <v>3</v>
      </c>
      <c r="E4" s="19" t="s">
        <v>4</v>
      </c>
      <c r="F4" s="5" t="s">
        <v>5</v>
      </c>
      <c r="G4" s="6" t="s">
        <v>6</v>
      </c>
    </row>
    <row r="5" spans="2:7" ht="23.25" customHeight="1" thickBot="1">
      <c r="B5" s="7">
        <v>1</v>
      </c>
      <c r="C5" s="8">
        <v>2</v>
      </c>
      <c r="D5" s="9">
        <v>3</v>
      </c>
      <c r="E5" s="17">
        <v>4</v>
      </c>
      <c r="F5" s="9">
        <v>5</v>
      </c>
      <c r="G5" s="10">
        <v>6</v>
      </c>
    </row>
    <row r="6" spans="2:7" ht="50.1" customHeight="1">
      <c r="B6" s="194" t="s">
        <v>23</v>
      </c>
      <c r="C6" s="195" t="s">
        <v>218</v>
      </c>
      <c r="D6" s="196" t="s">
        <v>16</v>
      </c>
      <c r="E6" s="196">
        <v>30</v>
      </c>
      <c r="F6" s="33"/>
      <c r="G6" s="34">
        <f t="shared" ref="G6:G13" si="0">ROUND(E6*F6,2)</f>
        <v>0</v>
      </c>
    </row>
    <row r="7" spans="2:7" ht="50.1" customHeight="1">
      <c r="B7" s="194" t="s">
        <v>24</v>
      </c>
      <c r="C7" s="195" t="s">
        <v>219</v>
      </c>
      <c r="D7" s="196" t="s">
        <v>16</v>
      </c>
      <c r="E7" s="196">
        <v>4</v>
      </c>
      <c r="F7" s="33"/>
      <c r="G7" s="34">
        <f t="shared" si="0"/>
        <v>0</v>
      </c>
    </row>
    <row r="8" spans="2:7" ht="50.1" customHeight="1">
      <c r="B8" s="194" t="s">
        <v>25</v>
      </c>
      <c r="C8" s="195" t="s">
        <v>220</v>
      </c>
      <c r="D8" s="196" t="s">
        <v>16</v>
      </c>
      <c r="E8" s="196">
        <v>2</v>
      </c>
      <c r="F8" s="33"/>
      <c r="G8" s="34">
        <f>ROUND(E8*F8,2)</f>
        <v>0</v>
      </c>
    </row>
    <row r="9" spans="2:7" ht="50.1" customHeight="1">
      <c r="B9" s="194" t="s">
        <v>26</v>
      </c>
      <c r="C9" s="195" t="s">
        <v>212</v>
      </c>
      <c r="D9" s="196" t="s">
        <v>433</v>
      </c>
      <c r="E9" s="196">
        <v>7</v>
      </c>
      <c r="F9" s="33"/>
      <c r="G9" s="34">
        <f>ROUND(E9*F9,2)</f>
        <v>0</v>
      </c>
    </row>
    <row r="10" spans="2:7" ht="50.1" customHeight="1">
      <c r="B10" s="194" t="s">
        <v>27</v>
      </c>
      <c r="C10" s="195" t="s">
        <v>213</v>
      </c>
      <c r="D10" s="196" t="s">
        <v>433</v>
      </c>
      <c r="E10" s="196">
        <v>15</v>
      </c>
      <c r="F10" s="33"/>
      <c r="G10" s="34">
        <f t="shared" si="0"/>
        <v>0</v>
      </c>
    </row>
    <row r="11" spans="2:7" ht="50.1" customHeight="1">
      <c r="B11" s="194" t="s">
        <v>28</v>
      </c>
      <c r="C11" s="197" t="s">
        <v>214</v>
      </c>
      <c r="D11" s="198" t="s">
        <v>16</v>
      </c>
      <c r="E11" s="199">
        <v>230</v>
      </c>
      <c r="F11" s="33"/>
      <c r="G11" s="34">
        <f t="shared" si="0"/>
        <v>0</v>
      </c>
    </row>
    <row r="12" spans="2:7" ht="50.1" customHeight="1">
      <c r="B12" s="194" t="s">
        <v>29</v>
      </c>
      <c r="C12" s="197" t="s">
        <v>215</v>
      </c>
      <c r="D12" s="198" t="s">
        <v>16</v>
      </c>
      <c r="E12" s="199">
        <v>12</v>
      </c>
      <c r="F12" s="33"/>
      <c r="G12" s="34">
        <f t="shared" si="0"/>
        <v>0</v>
      </c>
    </row>
    <row r="13" spans="2:7" ht="50.1" customHeight="1" thickBot="1">
      <c r="B13" s="194" t="s">
        <v>30</v>
      </c>
      <c r="C13" s="197" t="s">
        <v>216</v>
      </c>
      <c r="D13" s="198" t="s">
        <v>16</v>
      </c>
      <c r="E13" s="200">
        <v>4</v>
      </c>
      <c r="F13" s="33"/>
      <c r="G13" s="34">
        <f t="shared" si="0"/>
        <v>0</v>
      </c>
    </row>
    <row r="14" spans="2:7" ht="39.950000000000003" customHeight="1" thickBot="1">
      <c r="B14" s="282" t="s">
        <v>32</v>
      </c>
      <c r="C14" s="283"/>
      <c r="D14" s="283"/>
      <c r="E14" s="283"/>
      <c r="F14" s="286"/>
      <c r="G14" s="253">
        <f>SUM(G6:G13)</f>
        <v>0</v>
      </c>
    </row>
    <row r="16" spans="2:7">
      <c r="F16" s="16"/>
      <c r="G16" s="16"/>
    </row>
    <row r="17" spans="2:7" s="186" customFormat="1" ht="39.75" customHeight="1">
      <c r="B17" s="266" t="s">
        <v>226</v>
      </c>
      <c r="C17" s="267"/>
      <c r="D17" s="267"/>
      <c r="E17" s="267"/>
      <c r="F17" s="267"/>
      <c r="G17" s="267"/>
    </row>
    <row r="18" spans="2:7" s="186" customFormat="1" ht="44.25" customHeight="1">
      <c r="B18" s="266" t="s">
        <v>227</v>
      </c>
      <c r="C18" s="267"/>
      <c r="D18" s="267"/>
      <c r="E18" s="267"/>
      <c r="F18" s="267"/>
      <c r="G18" s="267"/>
    </row>
  </sheetData>
  <sheetProtection algorithmName="SHA-512" hashValue="p41nOoFcQJaAz6azZsijuPidjFfuFXuNvxSCr/9LUvWxLTs1CCgbaHpGs4pO9Bl1kodHTFxY2XePi78mE5s4VA==" saltValue="hyS0kiYMa9DEmsKITDaAQg==" spinCount="100000" sheet="1" objects="1" scenarios="1" selectLockedCells="1"/>
  <mergeCells count="5">
    <mergeCell ref="B1:G1"/>
    <mergeCell ref="B2:G2"/>
    <mergeCell ref="B14:F14"/>
    <mergeCell ref="B17:G17"/>
    <mergeCell ref="B18:G18"/>
  </mergeCells>
  <pageMargins left="0.7" right="0.7" top="0.75" bottom="0.75" header="0.3" footer="0.3"/>
  <pageSetup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G137"/>
  <sheetViews>
    <sheetView showZeros="0" topLeftCell="A105" zoomScale="90" zoomScaleNormal="90" zoomScaleSheetLayoutView="115" workbookViewId="0">
      <selection activeCell="F113" sqref="F113"/>
    </sheetView>
  </sheetViews>
  <sheetFormatPr defaultRowHeight="14.25"/>
  <cols>
    <col min="1" max="1" width="9.140625" style="186"/>
    <col min="2" max="2" width="6.140625" style="186" customWidth="1"/>
    <col min="3" max="3" width="57" style="191" customWidth="1"/>
    <col min="4" max="4" width="9.42578125" style="192" customWidth="1"/>
    <col min="5" max="5" width="13.85546875" style="193" customWidth="1"/>
    <col min="6" max="6" width="18.28515625" style="224" customWidth="1"/>
    <col min="7" max="7" width="22.5703125" style="192" customWidth="1"/>
    <col min="8" max="9" width="9.140625" style="186"/>
    <col min="10" max="10" width="10.7109375" style="186" bestFit="1" customWidth="1"/>
    <col min="11" max="16384" width="9.140625" style="186"/>
  </cols>
  <sheetData>
    <row r="1" spans="2:7" s="2" customFormat="1" ht="32.25" customHeight="1">
      <c r="B1" s="285" t="s">
        <v>0</v>
      </c>
      <c r="C1" s="285"/>
      <c r="D1" s="285"/>
      <c r="E1" s="285"/>
      <c r="F1" s="285"/>
      <c r="G1" s="285"/>
    </row>
    <row r="2" spans="2:7" s="2" customFormat="1" ht="33" customHeight="1">
      <c r="B2" s="281" t="s">
        <v>432</v>
      </c>
      <c r="C2" s="281"/>
      <c r="D2" s="281"/>
      <c r="E2" s="281"/>
      <c r="F2" s="281"/>
      <c r="G2" s="281"/>
    </row>
    <row r="3" spans="2:7" ht="9.75" customHeight="1" thickBot="1">
      <c r="B3" s="228"/>
      <c r="C3" s="229"/>
      <c r="D3" s="229"/>
      <c r="E3" s="230"/>
      <c r="F3" s="231"/>
      <c r="G3" s="229"/>
    </row>
    <row r="4" spans="2:7" ht="32.25" customHeight="1">
      <c r="B4" s="232" t="s">
        <v>1</v>
      </c>
      <c r="C4" s="233" t="s">
        <v>228</v>
      </c>
      <c r="D4" s="233" t="s">
        <v>229</v>
      </c>
      <c r="E4" s="234" t="s">
        <v>4</v>
      </c>
      <c r="F4" s="235" t="s">
        <v>436</v>
      </c>
      <c r="G4" s="236" t="s">
        <v>22</v>
      </c>
    </row>
    <row r="5" spans="2:7" ht="24.95" customHeight="1">
      <c r="B5" s="295" t="s">
        <v>230</v>
      </c>
      <c r="C5" s="296"/>
      <c r="D5" s="296"/>
      <c r="E5" s="296"/>
      <c r="F5" s="221"/>
      <c r="G5" s="237"/>
    </row>
    <row r="6" spans="2:7" ht="50.1" customHeight="1">
      <c r="B6" s="238" t="s">
        <v>231</v>
      </c>
      <c r="C6" s="294" t="s">
        <v>437</v>
      </c>
      <c r="D6" s="294"/>
      <c r="E6" s="294"/>
      <c r="F6" s="225"/>
      <c r="G6" s="239"/>
    </row>
    <row r="7" spans="2:7" ht="83.25" customHeight="1">
      <c r="B7" s="240" t="s">
        <v>232</v>
      </c>
      <c r="C7" s="202" t="s">
        <v>233</v>
      </c>
      <c r="D7" s="203" t="s">
        <v>10</v>
      </c>
      <c r="E7" s="204">
        <v>768.65</v>
      </c>
      <c r="F7" s="259"/>
      <c r="G7" s="220">
        <f t="shared" ref="G7:G12" si="0">ROUND(E7*F7,2)</f>
        <v>0</v>
      </c>
    </row>
    <row r="8" spans="2:7" ht="83.25" customHeight="1">
      <c r="B8" s="240" t="s">
        <v>234</v>
      </c>
      <c r="C8" s="202" t="s">
        <v>235</v>
      </c>
      <c r="D8" s="203" t="s">
        <v>10</v>
      </c>
      <c r="E8" s="204">
        <v>768.65</v>
      </c>
      <c r="F8" s="259"/>
      <c r="G8" s="220">
        <f t="shared" si="0"/>
        <v>0</v>
      </c>
    </row>
    <row r="9" spans="2:7" ht="83.25" customHeight="1">
      <c r="B9" s="240" t="s">
        <v>236</v>
      </c>
      <c r="C9" s="202" t="s">
        <v>237</v>
      </c>
      <c r="D9" s="203" t="s">
        <v>10</v>
      </c>
      <c r="E9" s="204">
        <v>768.65</v>
      </c>
      <c r="F9" s="259"/>
      <c r="G9" s="220">
        <f t="shared" si="0"/>
        <v>0</v>
      </c>
    </row>
    <row r="10" spans="2:7" ht="83.25" customHeight="1">
      <c r="B10" s="240" t="s">
        <v>238</v>
      </c>
      <c r="C10" s="202" t="s">
        <v>239</v>
      </c>
      <c r="D10" s="203" t="s">
        <v>10</v>
      </c>
      <c r="E10" s="204">
        <v>2</v>
      </c>
      <c r="F10" s="259"/>
      <c r="G10" s="220">
        <f t="shared" si="0"/>
        <v>0</v>
      </c>
    </row>
    <row r="11" spans="2:7" ht="83.25" customHeight="1">
      <c r="B11" s="240" t="s">
        <v>240</v>
      </c>
      <c r="C11" s="202" t="s">
        <v>241</v>
      </c>
      <c r="D11" s="203" t="s">
        <v>10</v>
      </c>
      <c r="E11" s="204">
        <v>19.43</v>
      </c>
      <c r="F11" s="259"/>
      <c r="G11" s="220">
        <f t="shared" si="0"/>
        <v>0</v>
      </c>
    </row>
    <row r="12" spans="2:7" ht="50.1" customHeight="1">
      <c r="B12" s="240" t="s">
        <v>242</v>
      </c>
      <c r="C12" s="202" t="s">
        <v>243</v>
      </c>
      <c r="D12" s="205" t="s">
        <v>244</v>
      </c>
      <c r="E12" s="205">
        <v>1</v>
      </c>
      <c r="F12" s="259"/>
      <c r="G12" s="220">
        <f t="shared" si="0"/>
        <v>0</v>
      </c>
    </row>
    <row r="13" spans="2:7" ht="50.1" customHeight="1">
      <c r="B13" s="240" t="s">
        <v>245</v>
      </c>
      <c r="C13" s="202" t="s">
        <v>246</v>
      </c>
      <c r="D13" s="205" t="s">
        <v>244</v>
      </c>
      <c r="E13" s="205">
        <v>1</v>
      </c>
      <c r="F13" s="259"/>
      <c r="G13" s="220">
        <f t="shared" ref="G13:G23" si="1">ROUND(E13*F13,2)</f>
        <v>0</v>
      </c>
    </row>
    <row r="14" spans="2:7" ht="50.1" customHeight="1">
      <c r="B14" s="240" t="s">
        <v>247</v>
      </c>
      <c r="C14" s="202" t="s">
        <v>248</v>
      </c>
      <c r="D14" s="205" t="s">
        <v>244</v>
      </c>
      <c r="E14" s="205">
        <v>3</v>
      </c>
      <c r="F14" s="259"/>
      <c r="G14" s="220">
        <f t="shared" si="1"/>
        <v>0</v>
      </c>
    </row>
    <row r="15" spans="2:7" ht="50.1" customHeight="1">
      <c r="B15" s="240" t="s">
        <v>249</v>
      </c>
      <c r="C15" s="202" t="s">
        <v>250</v>
      </c>
      <c r="D15" s="205" t="s">
        <v>251</v>
      </c>
      <c r="E15" s="205">
        <v>6</v>
      </c>
      <c r="F15" s="259"/>
      <c r="G15" s="220">
        <f t="shared" si="1"/>
        <v>0</v>
      </c>
    </row>
    <row r="16" spans="2:7" ht="50.1" customHeight="1">
      <c r="B16" s="240" t="s">
        <v>252</v>
      </c>
      <c r="C16" s="202" t="s">
        <v>253</v>
      </c>
      <c r="D16" s="205" t="s">
        <v>251</v>
      </c>
      <c r="E16" s="205">
        <v>3</v>
      </c>
      <c r="F16" s="259"/>
      <c r="G16" s="220">
        <f t="shared" si="1"/>
        <v>0</v>
      </c>
    </row>
    <row r="17" spans="2:7" ht="50.1" customHeight="1">
      <c r="B17" s="240" t="s">
        <v>254</v>
      </c>
      <c r="C17" s="202" t="s">
        <v>255</v>
      </c>
      <c r="D17" s="205" t="s">
        <v>251</v>
      </c>
      <c r="E17" s="205">
        <v>1</v>
      </c>
      <c r="F17" s="259"/>
      <c r="G17" s="220">
        <f t="shared" si="1"/>
        <v>0</v>
      </c>
    </row>
    <row r="18" spans="2:7" ht="83.25" customHeight="1">
      <c r="B18" s="240" t="s">
        <v>256</v>
      </c>
      <c r="C18" s="202" t="s">
        <v>434</v>
      </c>
      <c r="D18" s="203" t="s">
        <v>34</v>
      </c>
      <c r="E18" s="204">
        <v>3</v>
      </c>
      <c r="F18" s="259"/>
      <c r="G18" s="220">
        <f t="shared" si="1"/>
        <v>0</v>
      </c>
    </row>
    <row r="19" spans="2:7" ht="83.25" customHeight="1">
      <c r="B19" s="240" t="s">
        <v>257</v>
      </c>
      <c r="C19" s="202" t="s">
        <v>258</v>
      </c>
      <c r="D19" s="203" t="s">
        <v>34</v>
      </c>
      <c r="E19" s="204">
        <v>4</v>
      </c>
      <c r="F19" s="259"/>
      <c r="G19" s="220">
        <f t="shared" si="1"/>
        <v>0</v>
      </c>
    </row>
    <row r="20" spans="2:7" ht="83.25" customHeight="1">
      <c r="B20" s="240" t="s">
        <v>259</v>
      </c>
      <c r="C20" s="202" t="s">
        <v>260</v>
      </c>
      <c r="D20" s="203" t="s">
        <v>10</v>
      </c>
      <c r="E20" s="204">
        <v>765.35</v>
      </c>
      <c r="F20" s="259"/>
      <c r="G20" s="220">
        <f t="shared" si="1"/>
        <v>0</v>
      </c>
    </row>
    <row r="21" spans="2:7" ht="50.1" customHeight="1">
      <c r="B21" s="240" t="s">
        <v>261</v>
      </c>
      <c r="C21" s="207" t="s">
        <v>262</v>
      </c>
      <c r="D21" s="208" t="s">
        <v>10</v>
      </c>
      <c r="E21" s="209">
        <v>850</v>
      </c>
      <c r="F21" s="259"/>
      <c r="G21" s="220">
        <f t="shared" si="1"/>
        <v>0</v>
      </c>
    </row>
    <row r="22" spans="2:7" ht="50.1" customHeight="1">
      <c r="B22" s="240" t="s">
        <v>263</v>
      </c>
      <c r="C22" s="202" t="s">
        <v>264</v>
      </c>
      <c r="D22" s="203" t="s">
        <v>10</v>
      </c>
      <c r="E22" s="204">
        <v>19.8</v>
      </c>
      <c r="F22" s="259"/>
      <c r="G22" s="220">
        <f t="shared" si="1"/>
        <v>0</v>
      </c>
    </row>
    <row r="23" spans="2:7" ht="50.1" customHeight="1">
      <c r="B23" s="241" t="s">
        <v>265</v>
      </c>
      <c r="C23" s="226" t="s">
        <v>266</v>
      </c>
      <c r="D23" s="210" t="s">
        <v>251</v>
      </c>
      <c r="E23" s="211">
        <v>24</v>
      </c>
      <c r="F23" s="259"/>
      <c r="G23" s="220">
        <f t="shared" si="1"/>
        <v>0</v>
      </c>
    </row>
    <row r="24" spans="2:7" s="102" customFormat="1" ht="50.1" customHeight="1">
      <c r="B24" s="242"/>
      <c r="C24" s="35" t="s">
        <v>438</v>
      </c>
      <c r="D24" s="112"/>
      <c r="E24" s="111"/>
      <c r="F24" s="37"/>
      <c r="G24" s="38">
        <f>SUBTOTAL(109,G7:G23)</f>
        <v>0</v>
      </c>
    </row>
    <row r="25" spans="2:7" ht="50.1" customHeight="1">
      <c r="B25" s="238" t="s">
        <v>267</v>
      </c>
      <c r="C25" s="248" t="s">
        <v>268</v>
      </c>
      <c r="D25" s="248"/>
      <c r="E25" s="248"/>
      <c r="F25" s="225"/>
      <c r="G25" s="239"/>
    </row>
    <row r="26" spans="2:7" ht="83.25" customHeight="1">
      <c r="B26" s="240" t="s">
        <v>269</v>
      </c>
      <c r="C26" s="202" t="s">
        <v>270</v>
      </c>
      <c r="D26" s="203" t="s">
        <v>10</v>
      </c>
      <c r="E26" s="204">
        <v>254</v>
      </c>
      <c r="F26" s="259"/>
      <c r="G26" s="220">
        <f>ROUND(E26*F26,2)</f>
        <v>0</v>
      </c>
    </row>
    <row r="27" spans="2:7" ht="83.25" customHeight="1">
      <c r="B27" s="240" t="s">
        <v>271</v>
      </c>
      <c r="C27" s="202" t="s">
        <v>235</v>
      </c>
      <c r="D27" s="203" t="s">
        <v>10</v>
      </c>
      <c r="E27" s="204">
        <v>254</v>
      </c>
      <c r="F27" s="259"/>
      <c r="G27" s="220">
        <f t="shared" ref="G27:G40" si="2">ROUND(E27*F27,2)</f>
        <v>0</v>
      </c>
    </row>
    <row r="28" spans="2:7" ht="83.25" customHeight="1">
      <c r="B28" s="240" t="s">
        <v>272</v>
      </c>
      <c r="C28" s="202" t="s">
        <v>273</v>
      </c>
      <c r="D28" s="203" t="s">
        <v>10</v>
      </c>
      <c r="E28" s="204">
        <v>121.75</v>
      </c>
      <c r="F28" s="259"/>
      <c r="G28" s="220">
        <f t="shared" si="2"/>
        <v>0</v>
      </c>
    </row>
    <row r="29" spans="2:7" ht="83.25" customHeight="1">
      <c r="B29" s="240" t="s">
        <v>274</v>
      </c>
      <c r="C29" s="202" t="s">
        <v>275</v>
      </c>
      <c r="D29" s="203" t="s">
        <v>10</v>
      </c>
      <c r="E29" s="204">
        <v>139.69999999999999</v>
      </c>
      <c r="F29" s="259"/>
      <c r="G29" s="220">
        <f t="shared" si="2"/>
        <v>0</v>
      </c>
    </row>
    <row r="30" spans="2:7" ht="83.25" customHeight="1">
      <c r="B30" s="240" t="s">
        <v>276</v>
      </c>
      <c r="C30" s="202" t="s">
        <v>277</v>
      </c>
      <c r="D30" s="203" t="s">
        <v>10</v>
      </c>
      <c r="E30" s="204">
        <v>63.4</v>
      </c>
      <c r="F30" s="259"/>
      <c r="G30" s="220">
        <f t="shared" si="2"/>
        <v>0</v>
      </c>
    </row>
    <row r="31" spans="2:7" ht="83.25" customHeight="1">
      <c r="B31" s="240" t="s">
        <v>278</v>
      </c>
      <c r="C31" s="202" t="s">
        <v>279</v>
      </c>
      <c r="D31" s="203" t="s">
        <v>10</v>
      </c>
      <c r="E31" s="204">
        <v>50.8</v>
      </c>
      <c r="F31" s="259"/>
      <c r="G31" s="220">
        <f t="shared" si="2"/>
        <v>0</v>
      </c>
    </row>
    <row r="32" spans="2:7" ht="83.25" customHeight="1">
      <c r="B32" s="240" t="s">
        <v>280</v>
      </c>
      <c r="C32" s="202" t="s">
        <v>281</v>
      </c>
      <c r="D32" s="203" t="s">
        <v>34</v>
      </c>
      <c r="E32" s="204">
        <v>27</v>
      </c>
      <c r="F32" s="259"/>
      <c r="G32" s="220">
        <f t="shared" si="2"/>
        <v>0</v>
      </c>
    </row>
    <row r="33" spans="2:7" ht="83.25" customHeight="1">
      <c r="B33" s="240" t="s">
        <v>282</v>
      </c>
      <c r="C33" s="202" t="s">
        <v>283</v>
      </c>
      <c r="D33" s="203" t="s">
        <v>34</v>
      </c>
      <c r="E33" s="204">
        <v>1</v>
      </c>
      <c r="F33" s="259"/>
      <c r="G33" s="220">
        <f t="shared" si="2"/>
        <v>0</v>
      </c>
    </row>
    <row r="34" spans="2:7" ht="83.25" customHeight="1">
      <c r="B34" s="240" t="s">
        <v>284</v>
      </c>
      <c r="C34" s="202" t="s">
        <v>285</v>
      </c>
      <c r="D34" s="203" t="s">
        <v>251</v>
      </c>
      <c r="E34" s="204">
        <v>4</v>
      </c>
      <c r="F34" s="259"/>
      <c r="G34" s="220">
        <f t="shared" si="2"/>
        <v>0</v>
      </c>
    </row>
    <row r="35" spans="2:7" ht="83.25" customHeight="1">
      <c r="B35" s="240" t="s">
        <v>286</v>
      </c>
      <c r="C35" s="202" t="s">
        <v>287</v>
      </c>
      <c r="D35" s="203" t="s">
        <v>244</v>
      </c>
      <c r="E35" s="204">
        <v>7</v>
      </c>
      <c r="F35" s="259"/>
      <c r="G35" s="220">
        <f t="shared" si="2"/>
        <v>0</v>
      </c>
    </row>
    <row r="36" spans="2:7" ht="83.25" customHeight="1">
      <c r="B36" s="240" t="s">
        <v>288</v>
      </c>
      <c r="C36" s="202" t="s">
        <v>289</v>
      </c>
      <c r="D36" s="203" t="s">
        <v>244</v>
      </c>
      <c r="E36" s="204">
        <v>2</v>
      </c>
      <c r="F36" s="259"/>
      <c r="G36" s="220">
        <f t="shared" si="2"/>
        <v>0</v>
      </c>
    </row>
    <row r="37" spans="2:7" ht="83.25" customHeight="1">
      <c r="B37" s="240" t="s">
        <v>290</v>
      </c>
      <c r="C37" s="202" t="s">
        <v>291</v>
      </c>
      <c r="D37" s="203" t="s">
        <v>244</v>
      </c>
      <c r="E37" s="204">
        <v>1</v>
      </c>
      <c r="F37" s="259"/>
      <c r="G37" s="220">
        <f t="shared" si="2"/>
        <v>0</v>
      </c>
    </row>
    <row r="38" spans="2:7" ht="83.25" customHeight="1">
      <c r="B38" s="240" t="s">
        <v>292</v>
      </c>
      <c r="C38" s="202" t="s">
        <v>293</v>
      </c>
      <c r="D38" s="203" t="s">
        <v>10</v>
      </c>
      <c r="E38" s="204">
        <v>117.7</v>
      </c>
      <c r="F38" s="259"/>
      <c r="G38" s="220">
        <f t="shared" si="2"/>
        <v>0</v>
      </c>
    </row>
    <row r="39" spans="2:7" ht="50.1" customHeight="1">
      <c r="B39" s="240" t="s">
        <v>294</v>
      </c>
      <c r="C39" s="202" t="s">
        <v>295</v>
      </c>
      <c r="D39" s="203" t="s">
        <v>251</v>
      </c>
      <c r="E39" s="206">
        <v>30</v>
      </c>
      <c r="F39" s="259"/>
      <c r="G39" s="220">
        <f t="shared" si="2"/>
        <v>0</v>
      </c>
    </row>
    <row r="40" spans="2:7" ht="50.1" customHeight="1">
      <c r="B40" s="240" t="s">
        <v>296</v>
      </c>
      <c r="C40" s="202" t="s">
        <v>297</v>
      </c>
      <c r="D40" s="203" t="s">
        <v>251</v>
      </c>
      <c r="E40" s="206">
        <v>32</v>
      </c>
      <c r="F40" s="259"/>
      <c r="G40" s="220">
        <f t="shared" si="2"/>
        <v>0</v>
      </c>
    </row>
    <row r="41" spans="2:7" s="102" customFormat="1" ht="50.1" customHeight="1">
      <c r="B41" s="242"/>
      <c r="C41" s="35" t="s">
        <v>439</v>
      </c>
      <c r="D41" s="112"/>
      <c r="E41" s="111"/>
      <c r="F41" s="37"/>
      <c r="G41" s="38">
        <f>SUBTOTAL(109,G24:G40)</f>
        <v>0</v>
      </c>
    </row>
    <row r="42" spans="2:7" ht="50.1" customHeight="1">
      <c r="B42" s="238" t="s">
        <v>298</v>
      </c>
      <c r="C42" s="248" t="s">
        <v>299</v>
      </c>
      <c r="D42" s="248"/>
      <c r="E42" s="248"/>
      <c r="F42" s="225"/>
      <c r="G42" s="239"/>
    </row>
    <row r="43" spans="2:7" ht="83.25" customHeight="1">
      <c r="B43" s="240" t="s">
        <v>300</v>
      </c>
      <c r="C43" s="202" t="s">
        <v>301</v>
      </c>
      <c r="D43" s="203" t="s">
        <v>10</v>
      </c>
      <c r="E43" s="204">
        <v>170</v>
      </c>
      <c r="F43" s="259"/>
      <c r="G43" s="220">
        <f t="shared" ref="G43" si="3">ROUND(E43*F43,2)</f>
        <v>0</v>
      </c>
    </row>
    <row r="44" spans="2:7" ht="83.25" customHeight="1">
      <c r="B44" s="240" t="s">
        <v>302</v>
      </c>
      <c r="C44" s="202" t="s">
        <v>235</v>
      </c>
      <c r="D44" s="203" t="s">
        <v>10</v>
      </c>
      <c r="E44" s="204">
        <v>170</v>
      </c>
      <c r="F44" s="259"/>
      <c r="G44" s="220">
        <f t="shared" ref="G44:G49" si="4">ROUND(E44*F44,2)</f>
        <v>0</v>
      </c>
    </row>
    <row r="45" spans="2:7" ht="83.25" customHeight="1">
      <c r="B45" s="240" t="s">
        <v>303</v>
      </c>
      <c r="C45" s="202" t="s">
        <v>304</v>
      </c>
      <c r="D45" s="203" t="s">
        <v>10</v>
      </c>
      <c r="E45" s="204">
        <v>165.5</v>
      </c>
      <c r="F45" s="259"/>
      <c r="G45" s="220">
        <f t="shared" si="4"/>
        <v>0</v>
      </c>
    </row>
    <row r="46" spans="2:7" ht="83.25" customHeight="1">
      <c r="B46" s="240" t="s">
        <v>305</v>
      </c>
      <c r="C46" s="202" t="s">
        <v>306</v>
      </c>
      <c r="D46" s="203" t="s">
        <v>10</v>
      </c>
      <c r="E46" s="204">
        <v>29</v>
      </c>
      <c r="F46" s="259"/>
      <c r="G46" s="220">
        <f t="shared" si="4"/>
        <v>0</v>
      </c>
    </row>
    <row r="47" spans="2:7" ht="83.25" customHeight="1">
      <c r="B47" s="240" t="s">
        <v>307</v>
      </c>
      <c r="C47" s="202" t="s">
        <v>308</v>
      </c>
      <c r="D47" s="203" t="s">
        <v>251</v>
      </c>
      <c r="E47" s="204">
        <v>5</v>
      </c>
      <c r="F47" s="259"/>
      <c r="G47" s="220">
        <f t="shared" si="4"/>
        <v>0</v>
      </c>
    </row>
    <row r="48" spans="2:7" ht="83.25" customHeight="1">
      <c r="B48" s="240" t="s">
        <v>309</v>
      </c>
      <c r="C48" s="202" t="s">
        <v>310</v>
      </c>
      <c r="D48" s="203" t="s">
        <v>251</v>
      </c>
      <c r="E48" s="204">
        <v>2</v>
      </c>
      <c r="F48" s="259"/>
      <c r="G48" s="220">
        <f t="shared" si="4"/>
        <v>0</v>
      </c>
    </row>
    <row r="49" spans="2:7" ht="50.1" customHeight="1">
      <c r="B49" s="240" t="s">
        <v>311</v>
      </c>
      <c r="C49" s="202" t="s">
        <v>312</v>
      </c>
      <c r="D49" s="203" t="s">
        <v>10</v>
      </c>
      <c r="E49" s="204">
        <v>194.5</v>
      </c>
      <c r="F49" s="259"/>
      <c r="G49" s="220">
        <f t="shared" si="4"/>
        <v>0</v>
      </c>
    </row>
    <row r="50" spans="2:7" s="102" customFormat="1" ht="50.1" customHeight="1">
      <c r="B50" s="242"/>
      <c r="C50" s="35" t="s">
        <v>440</v>
      </c>
      <c r="D50" s="112"/>
      <c r="E50" s="111"/>
      <c r="F50" s="37"/>
      <c r="G50" s="38">
        <f>SUBTOTAL(109,G43:G49)</f>
        <v>0</v>
      </c>
    </row>
    <row r="51" spans="2:7" ht="50.1" customHeight="1">
      <c r="B51" s="238" t="s">
        <v>441</v>
      </c>
      <c r="C51" s="248" t="s">
        <v>442</v>
      </c>
      <c r="D51" s="248"/>
      <c r="E51" s="248"/>
      <c r="F51" s="225"/>
      <c r="G51" s="239"/>
    </row>
    <row r="52" spans="2:7" ht="83.25" customHeight="1">
      <c r="B52" s="240" t="s">
        <v>313</v>
      </c>
      <c r="C52" s="202" t="s">
        <v>314</v>
      </c>
      <c r="D52" s="203" t="s">
        <v>10</v>
      </c>
      <c r="E52" s="204">
        <v>178</v>
      </c>
      <c r="F52" s="259"/>
      <c r="G52" s="220">
        <f t="shared" ref="G52" si="5">ROUND(E52*F52,2)</f>
        <v>0</v>
      </c>
    </row>
    <row r="53" spans="2:7" ht="83.25" customHeight="1">
      <c r="B53" s="240" t="s">
        <v>315</v>
      </c>
      <c r="C53" s="202" t="s">
        <v>235</v>
      </c>
      <c r="D53" s="203" t="s">
        <v>10</v>
      </c>
      <c r="E53" s="204">
        <v>178</v>
      </c>
      <c r="F53" s="259"/>
      <c r="G53" s="220">
        <f t="shared" ref="G53:G57" si="6">ROUND(E53*F53,2)</f>
        <v>0</v>
      </c>
    </row>
    <row r="54" spans="2:7" ht="83.25" customHeight="1">
      <c r="B54" s="240" t="s">
        <v>316</v>
      </c>
      <c r="C54" s="202" t="s">
        <v>317</v>
      </c>
      <c r="D54" s="203" t="s">
        <v>10</v>
      </c>
      <c r="E54" s="204">
        <v>75</v>
      </c>
      <c r="F54" s="259"/>
      <c r="G54" s="220">
        <f t="shared" si="6"/>
        <v>0</v>
      </c>
    </row>
    <row r="55" spans="2:7" ht="50.1" customHeight="1">
      <c r="B55" s="243" t="s">
        <v>318</v>
      </c>
      <c r="C55" s="213" t="s">
        <v>319</v>
      </c>
      <c r="D55" s="212" t="s">
        <v>10</v>
      </c>
      <c r="E55" s="214">
        <v>176</v>
      </c>
      <c r="F55" s="259"/>
      <c r="G55" s="220">
        <f t="shared" si="6"/>
        <v>0</v>
      </c>
    </row>
    <row r="56" spans="2:7" ht="50.1" customHeight="1">
      <c r="B56" s="244" t="s">
        <v>320</v>
      </c>
      <c r="C56" s="202" t="s">
        <v>321</v>
      </c>
      <c r="D56" s="203" t="s">
        <v>251</v>
      </c>
      <c r="E56" s="206">
        <v>23</v>
      </c>
      <c r="F56" s="259"/>
      <c r="G56" s="220">
        <f t="shared" si="6"/>
        <v>0</v>
      </c>
    </row>
    <row r="57" spans="2:7" ht="50.1" customHeight="1">
      <c r="B57" s="244" t="s">
        <v>322</v>
      </c>
      <c r="C57" s="202" t="s">
        <v>323</v>
      </c>
      <c r="D57" s="203" t="s">
        <v>251</v>
      </c>
      <c r="E57" s="206">
        <v>10</v>
      </c>
      <c r="F57" s="259"/>
      <c r="G57" s="220">
        <f t="shared" si="6"/>
        <v>0</v>
      </c>
    </row>
    <row r="58" spans="2:7" s="102" customFormat="1" ht="50.1" customHeight="1">
      <c r="B58" s="242"/>
      <c r="C58" s="35" t="s">
        <v>443</v>
      </c>
      <c r="D58" s="112"/>
      <c r="E58" s="111"/>
      <c r="F58" s="37"/>
      <c r="G58" s="38">
        <f>SUBTOTAL(109,G52:G57)</f>
        <v>0</v>
      </c>
    </row>
    <row r="59" spans="2:7" ht="50.1" customHeight="1">
      <c r="B59" s="238" t="s">
        <v>444</v>
      </c>
      <c r="C59" s="248" t="s">
        <v>445</v>
      </c>
      <c r="D59" s="248"/>
      <c r="E59" s="248"/>
      <c r="F59" s="225"/>
      <c r="G59" s="239"/>
    </row>
    <row r="60" spans="2:7" ht="50.1" customHeight="1">
      <c r="B60" s="245" t="s">
        <v>324</v>
      </c>
      <c r="C60" s="215" t="s">
        <v>325</v>
      </c>
      <c r="D60" s="215"/>
      <c r="E60" s="215"/>
      <c r="F60" s="225"/>
      <c r="G60" s="239"/>
    </row>
    <row r="61" spans="2:7" ht="50.1" customHeight="1">
      <c r="B61" s="240" t="s">
        <v>326</v>
      </c>
      <c r="C61" s="202" t="s">
        <v>327</v>
      </c>
      <c r="D61" s="203" t="s">
        <v>7</v>
      </c>
      <c r="E61" s="204">
        <v>1821</v>
      </c>
      <c r="F61" s="259"/>
      <c r="G61" s="220">
        <f t="shared" ref="G61" si="7">ROUND(E61*F61,2)</f>
        <v>0</v>
      </c>
    </row>
    <row r="62" spans="2:7" ht="50.1" customHeight="1">
      <c r="B62" s="240" t="s">
        <v>328</v>
      </c>
      <c r="C62" s="202" t="s">
        <v>329</v>
      </c>
      <c r="D62" s="203" t="s">
        <v>7</v>
      </c>
      <c r="E62" s="204">
        <v>1821</v>
      </c>
      <c r="F62" s="259"/>
      <c r="G62" s="220">
        <f t="shared" ref="G62:G67" si="8">ROUND(E62*F62,2)</f>
        <v>0</v>
      </c>
    </row>
    <row r="63" spans="2:7" ht="50.1" customHeight="1">
      <c r="B63" s="240" t="s">
        <v>330</v>
      </c>
      <c r="C63" s="202" t="s">
        <v>460</v>
      </c>
      <c r="D63" s="203" t="s">
        <v>7</v>
      </c>
      <c r="E63" s="204">
        <v>1821</v>
      </c>
      <c r="F63" s="259"/>
      <c r="G63" s="220">
        <f t="shared" si="8"/>
        <v>0</v>
      </c>
    </row>
    <row r="64" spans="2:7" ht="50.1" customHeight="1">
      <c r="B64" s="240" t="s">
        <v>331</v>
      </c>
      <c r="C64" s="202" t="s">
        <v>461</v>
      </c>
      <c r="D64" s="203" t="s">
        <v>7</v>
      </c>
      <c r="E64" s="204">
        <v>1821</v>
      </c>
      <c r="F64" s="259"/>
      <c r="G64" s="220">
        <f t="shared" si="8"/>
        <v>0</v>
      </c>
    </row>
    <row r="65" spans="2:7" ht="50.1" customHeight="1">
      <c r="B65" s="240" t="s">
        <v>332</v>
      </c>
      <c r="C65" s="202" t="s">
        <v>333</v>
      </c>
      <c r="D65" s="203" t="s">
        <v>7</v>
      </c>
      <c r="E65" s="204">
        <v>1821</v>
      </c>
      <c r="F65" s="259"/>
      <c r="G65" s="220">
        <f t="shared" si="8"/>
        <v>0</v>
      </c>
    </row>
    <row r="66" spans="2:7" ht="50.1" customHeight="1">
      <c r="B66" s="240" t="s">
        <v>334</v>
      </c>
      <c r="C66" s="202" t="s">
        <v>335</v>
      </c>
      <c r="D66" s="203" t="s">
        <v>7</v>
      </c>
      <c r="E66" s="204">
        <v>1821</v>
      </c>
      <c r="F66" s="259"/>
      <c r="G66" s="220">
        <f t="shared" si="8"/>
        <v>0</v>
      </c>
    </row>
    <row r="67" spans="2:7" ht="50.1" customHeight="1">
      <c r="B67" s="240" t="s">
        <v>336</v>
      </c>
      <c r="C67" s="202" t="s">
        <v>337</v>
      </c>
      <c r="D67" s="203" t="s">
        <v>7</v>
      </c>
      <c r="E67" s="204">
        <v>1821</v>
      </c>
      <c r="F67" s="259"/>
      <c r="G67" s="220">
        <f t="shared" si="8"/>
        <v>0</v>
      </c>
    </row>
    <row r="68" spans="2:7" ht="50.1" customHeight="1">
      <c r="B68" s="246" t="s">
        <v>338</v>
      </c>
      <c r="C68" s="215" t="s">
        <v>339</v>
      </c>
      <c r="D68" s="215"/>
      <c r="E68" s="247"/>
      <c r="F68" s="225"/>
      <c r="G68" s="239"/>
    </row>
    <row r="69" spans="2:7" ht="50.1" customHeight="1">
      <c r="B69" s="240" t="s">
        <v>340</v>
      </c>
      <c r="C69" s="202" t="s">
        <v>341</v>
      </c>
      <c r="D69" s="203" t="s">
        <v>7</v>
      </c>
      <c r="E69" s="204">
        <v>1081</v>
      </c>
      <c r="F69" s="259"/>
      <c r="G69" s="220">
        <f t="shared" ref="G69" si="9">ROUND(E69*F69,2)</f>
        <v>0</v>
      </c>
    </row>
    <row r="70" spans="2:7" ht="50.1" customHeight="1">
      <c r="B70" s="240" t="s">
        <v>342</v>
      </c>
      <c r="C70" s="202" t="s">
        <v>329</v>
      </c>
      <c r="D70" s="203" t="s">
        <v>7</v>
      </c>
      <c r="E70" s="204">
        <v>1081</v>
      </c>
      <c r="F70" s="259"/>
      <c r="G70" s="220">
        <f t="shared" ref="G70:G74" si="10">ROUND(E70*F70,2)</f>
        <v>0</v>
      </c>
    </row>
    <row r="71" spans="2:7" ht="50.1" customHeight="1">
      <c r="B71" s="240" t="s">
        <v>343</v>
      </c>
      <c r="C71" s="202" t="s">
        <v>462</v>
      </c>
      <c r="D71" s="203" t="s">
        <v>7</v>
      </c>
      <c r="E71" s="204">
        <v>1081</v>
      </c>
      <c r="F71" s="259"/>
      <c r="G71" s="220">
        <f t="shared" si="10"/>
        <v>0</v>
      </c>
    </row>
    <row r="72" spans="2:7" ht="50.1" customHeight="1">
      <c r="B72" s="240" t="s">
        <v>344</v>
      </c>
      <c r="C72" s="202" t="s">
        <v>333</v>
      </c>
      <c r="D72" s="203" t="s">
        <v>7</v>
      </c>
      <c r="E72" s="204">
        <v>1081</v>
      </c>
      <c r="F72" s="259"/>
      <c r="G72" s="220">
        <f t="shared" si="10"/>
        <v>0</v>
      </c>
    </row>
    <row r="73" spans="2:7" ht="50.1" customHeight="1">
      <c r="B73" s="240" t="s">
        <v>345</v>
      </c>
      <c r="C73" s="202" t="s">
        <v>335</v>
      </c>
      <c r="D73" s="203" t="s">
        <v>7</v>
      </c>
      <c r="E73" s="204">
        <v>1081</v>
      </c>
      <c r="F73" s="259"/>
      <c r="G73" s="220">
        <f t="shared" si="10"/>
        <v>0</v>
      </c>
    </row>
    <row r="74" spans="2:7" ht="50.1" customHeight="1">
      <c r="B74" s="240" t="s">
        <v>346</v>
      </c>
      <c r="C74" s="202" t="s">
        <v>347</v>
      </c>
      <c r="D74" s="203" t="s">
        <v>7</v>
      </c>
      <c r="E74" s="204">
        <v>1081</v>
      </c>
      <c r="F74" s="259"/>
      <c r="G74" s="220">
        <f t="shared" si="10"/>
        <v>0</v>
      </c>
    </row>
    <row r="75" spans="2:7" ht="50.1" customHeight="1">
      <c r="B75" s="246" t="s">
        <v>348</v>
      </c>
      <c r="C75" s="215" t="s">
        <v>349</v>
      </c>
      <c r="D75" s="215"/>
      <c r="E75" s="215"/>
      <c r="F75" s="225"/>
      <c r="G75" s="239"/>
    </row>
    <row r="76" spans="2:7" ht="50.1" customHeight="1">
      <c r="B76" s="240" t="s">
        <v>350</v>
      </c>
      <c r="C76" s="202" t="s">
        <v>351</v>
      </c>
      <c r="D76" s="203" t="s">
        <v>7</v>
      </c>
      <c r="E76" s="204">
        <v>126</v>
      </c>
      <c r="F76" s="259"/>
      <c r="G76" s="220">
        <f t="shared" ref="G76" si="11">ROUND(E76*F76,2)</f>
        <v>0</v>
      </c>
    </row>
    <row r="77" spans="2:7" ht="50.1" customHeight="1">
      <c r="B77" s="240" t="s">
        <v>352</v>
      </c>
      <c r="C77" s="202" t="s">
        <v>353</v>
      </c>
      <c r="D77" s="203" t="s">
        <v>7</v>
      </c>
      <c r="E77" s="204">
        <v>126</v>
      </c>
      <c r="F77" s="259"/>
      <c r="G77" s="220">
        <f t="shared" ref="G77:G79" si="12">ROUND(E77*F77,2)</f>
        <v>0</v>
      </c>
    </row>
    <row r="78" spans="2:7" ht="50.1" customHeight="1">
      <c r="B78" s="240" t="s">
        <v>354</v>
      </c>
      <c r="C78" s="202" t="s">
        <v>355</v>
      </c>
      <c r="D78" s="203" t="s">
        <v>7</v>
      </c>
      <c r="E78" s="204">
        <v>126</v>
      </c>
      <c r="F78" s="259"/>
      <c r="G78" s="220">
        <f t="shared" si="12"/>
        <v>0</v>
      </c>
    </row>
    <row r="79" spans="2:7" ht="50.1" customHeight="1">
      <c r="B79" s="240" t="s">
        <v>356</v>
      </c>
      <c r="C79" s="202" t="s">
        <v>463</v>
      </c>
      <c r="D79" s="203" t="s">
        <v>7</v>
      </c>
      <c r="E79" s="204">
        <v>126</v>
      </c>
      <c r="F79" s="259"/>
      <c r="G79" s="220">
        <f t="shared" si="12"/>
        <v>0</v>
      </c>
    </row>
    <row r="80" spans="2:7" ht="50.1" customHeight="1">
      <c r="B80" s="246" t="s">
        <v>357</v>
      </c>
      <c r="C80" s="215" t="s">
        <v>358</v>
      </c>
      <c r="D80" s="215"/>
      <c r="E80" s="215"/>
      <c r="F80" s="225"/>
      <c r="G80" s="239"/>
    </row>
    <row r="81" spans="2:7" ht="50.1" customHeight="1">
      <c r="B81" s="240" t="s">
        <v>359</v>
      </c>
      <c r="C81" s="202" t="s">
        <v>351</v>
      </c>
      <c r="D81" s="203" t="s">
        <v>7</v>
      </c>
      <c r="E81" s="204">
        <v>301</v>
      </c>
      <c r="F81" s="259"/>
      <c r="G81" s="220">
        <f t="shared" ref="G81" si="13">ROUND(E81*F81,2)</f>
        <v>0</v>
      </c>
    </row>
    <row r="82" spans="2:7" ht="50.1" customHeight="1">
      <c r="B82" s="240" t="s">
        <v>360</v>
      </c>
      <c r="C82" s="202" t="s">
        <v>361</v>
      </c>
      <c r="D82" s="203" t="s">
        <v>7</v>
      </c>
      <c r="E82" s="204">
        <v>301</v>
      </c>
      <c r="F82" s="259"/>
      <c r="G82" s="220">
        <f t="shared" ref="G82:G84" si="14">ROUND(E82*F82,2)</f>
        <v>0</v>
      </c>
    </row>
    <row r="83" spans="2:7" ht="50.1" customHeight="1">
      <c r="B83" s="240" t="s">
        <v>362</v>
      </c>
      <c r="C83" s="202" t="s">
        <v>355</v>
      </c>
      <c r="D83" s="203" t="s">
        <v>7</v>
      </c>
      <c r="E83" s="204">
        <v>301</v>
      </c>
      <c r="F83" s="259"/>
      <c r="G83" s="220">
        <f t="shared" si="14"/>
        <v>0</v>
      </c>
    </row>
    <row r="84" spans="2:7" ht="50.1" customHeight="1">
      <c r="B84" s="240" t="s">
        <v>363</v>
      </c>
      <c r="C84" s="202" t="s">
        <v>463</v>
      </c>
      <c r="D84" s="203" t="s">
        <v>7</v>
      </c>
      <c r="E84" s="204">
        <v>301</v>
      </c>
      <c r="F84" s="259"/>
      <c r="G84" s="220">
        <f t="shared" si="14"/>
        <v>0</v>
      </c>
    </row>
    <row r="85" spans="2:7" ht="50.1" customHeight="1">
      <c r="B85" s="246" t="s">
        <v>364</v>
      </c>
      <c r="C85" s="215" t="s">
        <v>365</v>
      </c>
      <c r="D85" s="215"/>
      <c r="E85" s="215"/>
      <c r="F85" s="225"/>
      <c r="G85" s="239"/>
    </row>
    <row r="86" spans="2:7" ht="50.1" customHeight="1">
      <c r="B86" s="240" t="s">
        <v>366</v>
      </c>
      <c r="C86" s="202" t="s">
        <v>351</v>
      </c>
      <c r="D86" s="203" t="s">
        <v>7</v>
      </c>
      <c r="E86" s="204">
        <v>412</v>
      </c>
      <c r="F86" s="259"/>
      <c r="G86" s="220">
        <f t="shared" ref="G86" si="15">ROUND(E86*F86,2)</f>
        <v>0</v>
      </c>
    </row>
    <row r="87" spans="2:7" ht="50.1" customHeight="1">
      <c r="B87" s="240" t="s">
        <v>367</v>
      </c>
      <c r="C87" s="202" t="s">
        <v>368</v>
      </c>
      <c r="D87" s="203" t="s">
        <v>7</v>
      </c>
      <c r="E87" s="204">
        <v>412</v>
      </c>
      <c r="F87" s="259"/>
      <c r="G87" s="220">
        <f t="shared" ref="G87:G88" si="16">ROUND(E87*F87,2)</f>
        <v>0</v>
      </c>
    </row>
    <row r="88" spans="2:7" ht="50.1" customHeight="1">
      <c r="B88" s="240" t="s">
        <v>369</v>
      </c>
      <c r="C88" s="202" t="s">
        <v>463</v>
      </c>
      <c r="D88" s="203" t="s">
        <v>7</v>
      </c>
      <c r="E88" s="204">
        <v>412</v>
      </c>
      <c r="F88" s="259"/>
      <c r="G88" s="220">
        <f t="shared" si="16"/>
        <v>0</v>
      </c>
    </row>
    <row r="89" spans="2:7" ht="50.1" customHeight="1">
      <c r="B89" s="246" t="s">
        <v>370</v>
      </c>
      <c r="C89" s="215" t="s">
        <v>371</v>
      </c>
      <c r="D89" s="215"/>
      <c r="E89" s="215"/>
      <c r="F89" s="225"/>
      <c r="G89" s="239"/>
    </row>
    <row r="90" spans="2:7" ht="50.1" customHeight="1">
      <c r="B90" s="240" t="s">
        <v>372</v>
      </c>
      <c r="C90" s="202" t="s">
        <v>373</v>
      </c>
      <c r="D90" s="203" t="s">
        <v>7</v>
      </c>
      <c r="E90" s="204">
        <v>291</v>
      </c>
      <c r="F90" s="259"/>
      <c r="G90" s="220">
        <f t="shared" ref="G90" si="17">ROUND(E90*F90,2)</f>
        <v>0</v>
      </c>
    </row>
    <row r="91" spans="2:7" ht="50.1" customHeight="1">
      <c r="B91" s="240" t="s">
        <v>374</v>
      </c>
      <c r="C91" s="202" t="s">
        <v>375</v>
      </c>
      <c r="D91" s="203" t="s">
        <v>7</v>
      </c>
      <c r="E91" s="204">
        <v>291</v>
      </c>
      <c r="F91" s="259"/>
      <c r="G91" s="220">
        <f t="shared" ref="G91" si="18">ROUND(E91*F91,2)</f>
        <v>0</v>
      </c>
    </row>
    <row r="92" spans="2:7" ht="50.1" customHeight="1">
      <c r="B92" s="246" t="s">
        <v>376</v>
      </c>
      <c r="C92" s="215" t="s">
        <v>377</v>
      </c>
      <c r="D92" s="215"/>
      <c r="E92" s="215"/>
      <c r="F92" s="225"/>
      <c r="G92" s="239"/>
    </row>
    <row r="93" spans="2:7" ht="50.1" customHeight="1">
      <c r="B93" s="240" t="s">
        <v>378</v>
      </c>
      <c r="C93" s="202" t="s">
        <v>379</v>
      </c>
      <c r="D93" s="203" t="s">
        <v>7</v>
      </c>
      <c r="E93" s="204">
        <v>481</v>
      </c>
      <c r="F93" s="259"/>
      <c r="G93" s="220">
        <f t="shared" ref="G93" si="19">ROUND(E93*F93,2)</f>
        <v>0</v>
      </c>
    </row>
    <row r="94" spans="2:7" ht="50.1" customHeight="1">
      <c r="B94" s="240" t="s">
        <v>380</v>
      </c>
      <c r="C94" s="202" t="s">
        <v>368</v>
      </c>
      <c r="D94" s="203" t="s">
        <v>7</v>
      </c>
      <c r="E94" s="204">
        <v>481</v>
      </c>
      <c r="F94" s="259"/>
      <c r="G94" s="220">
        <f t="shared" ref="G94:G95" si="20">ROUND(E94*F94,2)</f>
        <v>0</v>
      </c>
    </row>
    <row r="95" spans="2:7" ht="50.1" customHeight="1">
      <c r="B95" s="240" t="s">
        <v>381</v>
      </c>
      <c r="C95" s="202" t="s">
        <v>464</v>
      </c>
      <c r="D95" s="203" t="s">
        <v>7</v>
      </c>
      <c r="E95" s="204">
        <v>481</v>
      </c>
      <c r="F95" s="259"/>
      <c r="G95" s="220">
        <f t="shared" si="20"/>
        <v>0</v>
      </c>
    </row>
    <row r="96" spans="2:7" ht="50.1" customHeight="1">
      <c r="B96" s="246" t="s">
        <v>382</v>
      </c>
      <c r="C96" s="215" t="s">
        <v>383</v>
      </c>
      <c r="D96" s="215"/>
      <c r="E96" s="215"/>
      <c r="F96" s="225"/>
      <c r="G96" s="239"/>
    </row>
    <row r="97" spans="2:7" ht="50.1" customHeight="1">
      <c r="B97" s="240" t="s">
        <v>384</v>
      </c>
      <c r="C97" s="202" t="s">
        <v>385</v>
      </c>
      <c r="D97" s="203" t="s">
        <v>7</v>
      </c>
      <c r="E97" s="204">
        <v>318</v>
      </c>
      <c r="F97" s="259"/>
      <c r="G97" s="220">
        <f t="shared" ref="G97" si="21">ROUND(E97*F97,2)</f>
        <v>0</v>
      </c>
    </row>
    <row r="98" spans="2:7" ht="50.1" customHeight="1">
      <c r="B98" s="240" t="s">
        <v>386</v>
      </c>
      <c r="C98" s="202" t="s">
        <v>368</v>
      </c>
      <c r="D98" s="203" t="s">
        <v>7</v>
      </c>
      <c r="E98" s="204">
        <v>318</v>
      </c>
      <c r="F98" s="259"/>
      <c r="G98" s="220">
        <f t="shared" ref="G98:G99" si="22">ROUND(E98*F98,2)</f>
        <v>0</v>
      </c>
    </row>
    <row r="99" spans="2:7" ht="50.1" customHeight="1">
      <c r="B99" s="240" t="s">
        <v>387</v>
      </c>
      <c r="C99" s="202" t="s">
        <v>465</v>
      </c>
      <c r="D99" s="203" t="s">
        <v>7</v>
      </c>
      <c r="E99" s="204">
        <v>318</v>
      </c>
      <c r="F99" s="259"/>
      <c r="G99" s="220">
        <f t="shared" si="22"/>
        <v>0</v>
      </c>
    </row>
    <row r="100" spans="2:7" ht="50.1" customHeight="1">
      <c r="B100" s="246" t="s">
        <v>388</v>
      </c>
      <c r="C100" s="215" t="s">
        <v>389</v>
      </c>
      <c r="D100" s="215"/>
      <c r="E100" s="215"/>
      <c r="F100" s="225"/>
      <c r="G100" s="239"/>
    </row>
    <row r="101" spans="2:7" ht="50.1" customHeight="1">
      <c r="B101" s="240" t="s">
        <v>390</v>
      </c>
      <c r="C101" s="202" t="s">
        <v>391</v>
      </c>
      <c r="D101" s="203" t="s">
        <v>10</v>
      </c>
      <c r="E101" s="204">
        <v>470</v>
      </c>
      <c r="F101" s="259"/>
      <c r="G101" s="220">
        <f t="shared" ref="G101" si="23">ROUND(E101*F101,2)</f>
        <v>0</v>
      </c>
    </row>
    <row r="102" spans="2:7" ht="50.1" customHeight="1">
      <c r="B102" s="240" t="s">
        <v>392</v>
      </c>
      <c r="C102" s="202" t="s">
        <v>393</v>
      </c>
      <c r="D102" s="203" t="s">
        <v>10</v>
      </c>
      <c r="E102" s="204">
        <v>470</v>
      </c>
      <c r="F102" s="259"/>
      <c r="G102" s="220">
        <f t="shared" ref="G102:G104" si="24">ROUND(E102*F102,2)</f>
        <v>0</v>
      </c>
    </row>
    <row r="103" spans="2:7" ht="50.1" customHeight="1">
      <c r="B103" s="240" t="s">
        <v>394</v>
      </c>
      <c r="C103" s="202" t="s">
        <v>395</v>
      </c>
      <c r="D103" s="203" t="s">
        <v>13</v>
      </c>
      <c r="E103" s="204">
        <v>39.01</v>
      </c>
      <c r="F103" s="259"/>
      <c r="G103" s="220">
        <f t="shared" si="24"/>
        <v>0</v>
      </c>
    </row>
    <row r="104" spans="2:7" ht="50.1" customHeight="1">
      <c r="B104" s="240" t="s">
        <v>396</v>
      </c>
      <c r="C104" s="202" t="s">
        <v>466</v>
      </c>
      <c r="D104" s="203" t="s">
        <v>10</v>
      </c>
      <c r="E104" s="204">
        <v>470</v>
      </c>
      <c r="F104" s="259"/>
      <c r="G104" s="220">
        <f t="shared" si="24"/>
        <v>0</v>
      </c>
    </row>
    <row r="105" spans="2:7" ht="50.1" customHeight="1">
      <c r="B105" s="246" t="s">
        <v>397</v>
      </c>
      <c r="C105" s="215" t="s">
        <v>398</v>
      </c>
      <c r="D105" s="215"/>
      <c r="E105" s="215"/>
      <c r="F105" s="225"/>
      <c r="G105" s="239"/>
    </row>
    <row r="106" spans="2:7" ht="50.1" customHeight="1">
      <c r="B106" s="240" t="s">
        <v>399</v>
      </c>
      <c r="C106" s="202" t="s">
        <v>400</v>
      </c>
      <c r="D106" s="203" t="s">
        <v>10</v>
      </c>
      <c r="E106" s="204">
        <v>448</v>
      </c>
      <c r="F106" s="259"/>
      <c r="G106" s="220">
        <f t="shared" ref="G106" si="25">ROUND(E106*F106,2)</f>
        <v>0</v>
      </c>
    </row>
    <row r="107" spans="2:7" ht="50.1" customHeight="1">
      <c r="B107" s="240" t="s">
        <v>401</v>
      </c>
      <c r="C107" s="202" t="s">
        <v>467</v>
      </c>
      <c r="D107" s="203" t="s">
        <v>10</v>
      </c>
      <c r="E107" s="204">
        <v>448</v>
      </c>
      <c r="F107" s="259"/>
      <c r="G107" s="220">
        <f t="shared" ref="G107" si="26">ROUND(E107*F107,2)</f>
        <v>0</v>
      </c>
    </row>
    <row r="108" spans="2:7" ht="50.1" customHeight="1">
      <c r="B108" s="246" t="s">
        <v>402</v>
      </c>
      <c r="C108" s="215" t="s">
        <v>403</v>
      </c>
      <c r="D108" s="215"/>
      <c r="E108" s="215"/>
      <c r="F108" s="225"/>
      <c r="G108" s="239"/>
    </row>
    <row r="109" spans="2:7" ht="50.1" customHeight="1">
      <c r="B109" s="240" t="s">
        <v>404</v>
      </c>
      <c r="C109" s="202" t="s">
        <v>405</v>
      </c>
      <c r="D109" s="203" t="s">
        <v>7</v>
      </c>
      <c r="E109" s="204">
        <v>125</v>
      </c>
      <c r="F109" s="259"/>
      <c r="G109" s="220">
        <f t="shared" ref="G109" si="27">ROUND(E109*F109,2)</f>
        <v>0</v>
      </c>
    </row>
    <row r="110" spans="2:7" ht="50.1" customHeight="1">
      <c r="B110" s="240" t="s">
        <v>406</v>
      </c>
      <c r="C110" s="202" t="s">
        <v>407</v>
      </c>
      <c r="D110" s="203" t="s">
        <v>7</v>
      </c>
      <c r="E110" s="204">
        <v>125</v>
      </c>
      <c r="F110" s="259"/>
      <c r="G110" s="220">
        <f t="shared" ref="G110:G111" si="28">ROUND(E110*F110,2)</f>
        <v>0</v>
      </c>
    </row>
    <row r="111" spans="2:7" ht="50.1" customHeight="1">
      <c r="B111" s="240" t="s">
        <v>408</v>
      </c>
      <c r="C111" s="202" t="s">
        <v>409</v>
      </c>
      <c r="D111" s="203" t="s">
        <v>7</v>
      </c>
      <c r="E111" s="204">
        <v>125</v>
      </c>
      <c r="F111" s="259"/>
      <c r="G111" s="220">
        <f t="shared" si="28"/>
        <v>0</v>
      </c>
    </row>
    <row r="112" spans="2:7" ht="50.1" customHeight="1">
      <c r="B112" s="246" t="s">
        <v>410</v>
      </c>
      <c r="C112" s="215" t="s">
        <v>411</v>
      </c>
      <c r="D112" s="215"/>
      <c r="E112" s="215"/>
      <c r="F112" s="225"/>
      <c r="G112" s="239"/>
    </row>
    <row r="113" spans="2:7" ht="50.1" customHeight="1">
      <c r="B113" s="240" t="s">
        <v>412</v>
      </c>
      <c r="C113" s="202" t="s">
        <v>468</v>
      </c>
      <c r="D113" s="203" t="s">
        <v>7</v>
      </c>
      <c r="E113" s="204">
        <v>32</v>
      </c>
      <c r="F113" s="259"/>
      <c r="G113" s="220">
        <f t="shared" ref="G113" si="29">ROUND(E113*F113,2)</f>
        <v>0</v>
      </c>
    </row>
    <row r="114" spans="2:7" ht="50.1" customHeight="1">
      <c r="B114" s="240" t="s">
        <v>413</v>
      </c>
      <c r="C114" s="202" t="s">
        <v>361</v>
      </c>
      <c r="D114" s="203" t="s">
        <v>7</v>
      </c>
      <c r="E114" s="204">
        <v>32</v>
      </c>
      <c r="F114" s="259"/>
      <c r="G114" s="220">
        <f t="shared" ref="G114:G116" si="30">ROUND(E114*F114,2)</f>
        <v>0</v>
      </c>
    </row>
    <row r="115" spans="2:7" ht="50.1" customHeight="1">
      <c r="B115" s="240" t="s">
        <v>414</v>
      </c>
      <c r="C115" s="202" t="s">
        <v>407</v>
      </c>
      <c r="D115" s="203" t="s">
        <v>7</v>
      </c>
      <c r="E115" s="204">
        <v>32</v>
      </c>
      <c r="F115" s="259"/>
      <c r="G115" s="220">
        <f t="shared" si="30"/>
        <v>0</v>
      </c>
    </row>
    <row r="116" spans="2:7" ht="50.1" customHeight="1">
      <c r="B116" s="240" t="s">
        <v>415</v>
      </c>
      <c r="C116" s="202" t="s">
        <v>469</v>
      </c>
      <c r="D116" s="203" t="s">
        <v>7</v>
      </c>
      <c r="E116" s="204">
        <v>32</v>
      </c>
      <c r="F116" s="259"/>
      <c r="G116" s="220">
        <f t="shared" si="30"/>
        <v>0</v>
      </c>
    </row>
    <row r="117" spans="2:7" ht="50.1" customHeight="1">
      <c r="B117" s="246" t="s">
        <v>416</v>
      </c>
      <c r="C117" s="215" t="s">
        <v>417</v>
      </c>
      <c r="D117" s="215"/>
      <c r="E117" s="215"/>
      <c r="F117" s="225"/>
      <c r="G117" s="239"/>
    </row>
    <row r="118" spans="2:7" ht="50.1" customHeight="1">
      <c r="B118" s="240" t="s">
        <v>418</v>
      </c>
      <c r="C118" s="202" t="s">
        <v>419</v>
      </c>
      <c r="D118" s="203" t="s">
        <v>7</v>
      </c>
      <c r="E118" s="204">
        <v>780</v>
      </c>
      <c r="F118" s="259"/>
      <c r="G118" s="220">
        <f t="shared" ref="G118" si="31">ROUND(E118*F118,2)</f>
        <v>0</v>
      </c>
    </row>
    <row r="119" spans="2:7" ht="50.1" customHeight="1">
      <c r="B119" s="240" t="s">
        <v>420</v>
      </c>
      <c r="C119" s="202" t="s">
        <v>421</v>
      </c>
      <c r="D119" s="203" t="s">
        <v>7</v>
      </c>
      <c r="E119" s="204">
        <v>780</v>
      </c>
      <c r="F119" s="259"/>
      <c r="G119" s="220">
        <f t="shared" ref="G119:G120" si="32">ROUND(E119*F119,2)</f>
        <v>0</v>
      </c>
    </row>
    <row r="120" spans="2:7" ht="50.1" customHeight="1">
      <c r="B120" s="240" t="s">
        <v>422</v>
      </c>
      <c r="C120" s="202" t="s">
        <v>423</v>
      </c>
      <c r="D120" s="203" t="s">
        <v>7</v>
      </c>
      <c r="E120" s="204">
        <v>780</v>
      </c>
      <c r="F120" s="259"/>
      <c r="G120" s="220">
        <f t="shared" si="32"/>
        <v>0</v>
      </c>
    </row>
    <row r="121" spans="2:7" ht="50.1" customHeight="1">
      <c r="B121" s="246" t="s">
        <v>424</v>
      </c>
      <c r="C121" s="227" t="s">
        <v>425</v>
      </c>
      <c r="D121" s="201"/>
      <c r="E121" s="201"/>
      <c r="F121" s="225"/>
      <c r="G121" s="239"/>
    </row>
    <row r="122" spans="2:7" ht="50.1" customHeight="1">
      <c r="B122" s="240" t="s">
        <v>426</v>
      </c>
      <c r="C122" s="202" t="s">
        <v>427</v>
      </c>
      <c r="D122" s="203" t="s">
        <v>34</v>
      </c>
      <c r="E122" s="206">
        <v>1</v>
      </c>
      <c r="F122" s="259"/>
      <c r="G122" s="220">
        <f t="shared" ref="G122" si="33">ROUND(E122*F122,2)</f>
        <v>0</v>
      </c>
    </row>
    <row r="123" spans="2:7" s="102" customFormat="1" ht="50.1" customHeight="1">
      <c r="B123" s="242"/>
      <c r="C123" s="35" t="s">
        <v>15</v>
      </c>
      <c r="D123" s="112"/>
      <c r="E123" s="111"/>
      <c r="F123" s="37"/>
      <c r="G123" s="38">
        <f>SUM(G61:G122)</f>
        <v>0</v>
      </c>
    </row>
    <row r="124" spans="2:7" ht="50.1" customHeight="1">
      <c r="B124" s="287" t="s">
        <v>428</v>
      </c>
      <c r="C124" s="288"/>
      <c r="D124" s="249"/>
      <c r="E124" s="251"/>
      <c r="F124" s="249"/>
      <c r="G124" s="250"/>
    </row>
    <row r="125" spans="2:7" ht="50.1" customHeight="1">
      <c r="B125" s="238" t="s">
        <v>429</v>
      </c>
      <c r="C125" s="248" t="s">
        <v>446</v>
      </c>
      <c r="D125" s="248"/>
      <c r="E125" s="248"/>
      <c r="F125" s="225"/>
      <c r="G125" s="239"/>
    </row>
    <row r="126" spans="2:7" ht="50.1" customHeight="1">
      <c r="B126" s="255" t="s">
        <v>455</v>
      </c>
      <c r="C126" s="202" t="s">
        <v>430</v>
      </c>
      <c r="D126" s="203" t="s">
        <v>34</v>
      </c>
      <c r="E126" s="206">
        <v>1</v>
      </c>
      <c r="F126" s="259"/>
      <c r="G126" s="220">
        <f>ROUND(E126*F126,2)</f>
        <v>0</v>
      </c>
    </row>
    <row r="127" spans="2:7" ht="50.1" customHeight="1">
      <c r="B127" s="255" t="s">
        <v>456</v>
      </c>
      <c r="C127" s="202" t="s">
        <v>431</v>
      </c>
      <c r="D127" s="203" t="s">
        <v>34</v>
      </c>
      <c r="E127" s="206">
        <v>1</v>
      </c>
      <c r="F127" s="259"/>
      <c r="G127" s="220">
        <f>ROUND(E127*F127,2)</f>
        <v>0</v>
      </c>
    </row>
    <row r="128" spans="2:7" s="102" customFormat="1" ht="50.1" customHeight="1">
      <c r="B128" s="242"/>
      <c r="C128" s="35" t="s">
        <v>447</v>
      </c>
      <c r="D128" s="112"/>
      <c r="E128" s="111"/>
      <c r="F128" s="37"/>
      <c r="G128" s="38">
        <f>SUBTOTAL(109,G126:G127)</f>
        <v>0</v>
      </c>
    </row>
    <row r="129" spans="2:7" ht="50.1" customHeight="1" thickBot="1">
      <c r="B129" s="289" t="s">
        <v>32</v>
      </c>
      <c r="C129" s="290"/>
      <c r="D129" s="290"/>
      <c r="E129" s="290"/>
      <c r="F129" s="291"/>
      <c r="G129" s="252">
        <f>G128+G123+G58+G50+G41+G24</f>
        <v>0</v>
      </c>
    </row>
    <row r="130" spans="2:7" ht="15" customHeight="1">
      <c r="B130" s="216"/>
      <c r="C130" s="217"/>
      <c r="D130" s="218"/>
      <c r="E130" s="218"/>
      <c r="F130" s="222"/>
      <c r="G130" s="219"/>
    </row>
    <row r="131" spans="2:7" ht="129" customHeight="1">
      <c r="B131" s="292" t="s">
        <v>435</v>
      </c>
      <c r="C131" s="293"/>
      <c r="D131" s="293"/>
      <c r="E131" s="293"/>
      <c r="F131" s="293"/>
      <c r="G131" s="293"/>
    </row>
    <row r="132" spans="2:7" ht="39.75" customHeight="1">
      <c r="B132" s="266" t="s">
        <v>226</v>
      </c>
      <c r="C132" s="267"/>
      <c r="D132" s="267"/>
      <c r="E132" s="267"/>
      <c r="F132" s="267"/>
      <c r="G132" s="267"/>
    </row>
    <row r="133" spans="2:7" ht="44.25" customHeight="1">
      <c r="B133" s="266" t="s">
        <v>227</v>
      </c>
      <c r="C133" s="267"/>
      <c r="D133" s="267"/>
      <c r="E133" s="267"/>
      <c r="F133" s="267"/>
      <c r="G133" s="267"/>
    </row>
    <row r="134" spans="2:7">
      <c r="B134" s="187"/>
      <c r="C134" s="188"/>
      <c r="D134" s="189"/>
      <c r="E134" s="190"/>
      <c r="F134" s="223"/>
      <c r="G134" s="189"/>
    </row>
    <row r="135" spans="2:7">
      <c r="B135" s="187"/>
      <c r="C135" s="188"/>
      <c r="D135" s="189"/>
      <c r="E135" s="190"/>
      <c r="F135" s="223"/>
      <c r="G135" s="189"/>
    </row>
    <row r="136" spans="2:7">
      <c r="B136" s="187"/>
      <c r="C136" s="188"/>
      <c r="D136" s="189"/>
      <c r="E136" s="190"/>
      <c r="F136" s="223"/>
      <c r="G136" s="189"/>
    </row>
    <row r="137" spans="2:7">
      <c r="B137" s="187"/>
      <c r="C137" s="188"/>
      <c r="D137" s="189"/>
      <c r="E137" s="190"/>
      <c r="F137" s="223"/>
      <c r="G137" s="189"/>
    </row>
  </sheetData>
  <sheetProtection algorithmName="SHA-512" hashValue="SxUIToazMWbiBgfPBJQ6rEY+h9T3i+VGVqu/5L/osqq9qwFMwQn/f943hcC/X9RzMB1eXNpPmCsCZFBvCJ64YA==" saltValue="iKvNEsX5xdxOOAdnKw2N6Q==" spinCount="100000" sheet="1" objects="1" scenarios="1" selectLockedCells="1"/>
  <mergeCells count="9">
    <mergeCell ref="B132:G132"/>
    <mergeCell ref="B133:G133"/>
    <mergeCell ref="B2:G2"/>
    <mergeCell ref="B1:G1"/>
    <mergeCell ref="B124:C124"/>
    <mergeCell ref="B129:F129"/>
    <mergeCell ref="B131:G131"/>
    <mergeCell ref="C6:E6"/>
    <mergeCell ref="B5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  <headerFooter>
    <oddHeader xml:space="preserve">&amp;L&amp;"Arial,Normalny"&amp;9
</oddHeader>
    <oddFooter>&amp;R&amp;"Arial,Normalny"&amp;9&amp;Pz&amp;N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6</vt:i4>
      </vt:variant>
    </vt:vector>
  </HeadingPairs>
  <TitlesOfParts>
    <vt:vector size="14" baseType="lpstr">
      <vt:lpstr>ZZK</vt:lpstr>
      <vt:lpstr> R.DROGOWE</vt:lpstr>
      <vt:lpstr>KANAL.DESZCZOWA</vt:lpstr>
      <vt:lpstr>PRZEBUDOWA SIECI T-MOBILE</vt:lpstr>
      <vt:lpstr>REMONT MURKÓW OPOROWYCH </vt:lpstr>
      <vt:lpstr>BUDOWA MURU OPOROWEGO</vt:lpstr>
      <vt:lpstr>ZIELEŃ</vt:lpstr>
      <vt:lpstr>WOD-KAN</vt:lpstr>
      <vt:lpstr>' R.DROGOWE'!Obszar_wydruku</vt:lpstr>
      <vt:lpstr>KANAL.DESZCZOWA!Obszar_wydruku</vt:lpstr>
      <vt:lpstr>'PRZEBUDOWA SIECI T-MOBILE'!Obszar_wydruku</vt:lpstr>
      <vt:lpstr>'REMONT MURKÓW OPOROWYCH '!Obszar_wydruku</vt:lpstr>
      <vt:lpstr>ZZK!Obszar_wydruku</vt:lpstr>
      <vt:lpstr>'WOD-KAN'!Tytuły_wydruku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2019-07-19T08:17:29Z</dcterms:modified>
</cp:coreProperties>
</file>